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66925"/>
  <mc:AlternateContent xmlns:mc="http://schemas.openxmlformats.org/markup-compatibility/2006">
    <mc:Choice Requires="x15">
      <x15ac:absPath xmlns:x15ac="http://schemas.microsoft.com/office/spreadsheetml/2010/11/ac" url="\\office\dfs\Accounting-Private\SMALLIGK\MyData\My Documents\220-23  Library LSP\"/>
    </mc:Choice>
  </mc:AlternateContent>
  <xr:revisionPtr revIDLastSave="0" documentId="8_{1D5C4323-E165-45F0-A75B-87C4A18DA7B0}" xr6:coauthVersionLast="36" xr6:coauthVersionMax="36" xr10:uidLastSave="{00000000-0000-0000-0000-000000000000}"/>
  <bookViews>
    <workbookView xWindow="0" yWindow="462" windowWidth="38396" windowHeight="23534" tabRatio="717" xr2:uid="{00000000-000D-0000-FFFF-FFFF00000000}"/>
  </bookViews>
  <sheets>
    <sheet name="Introduction" sheetId="20" r:id="rId1"/>
    <sheet name="Instructions" sheetId="21" r:id="rId2"/>
    <sheet name="HECVAT - Lite" sheetId="4" r:id="rId3"/>
    <sheet name="Standards Crosswalk" sheetId="5" r:id="rId4"/>
    <sheet name="Analyst Report" sheetId="9" r:id="rId5"/>
    <sheet name="Analyst Reference" sheetId="22" r:id="rId6"/>
    <sheet name="Summary Report" sheetId="16" r:id="rId7"/>
    <sheet name="Crosswalk Detail" sheetId="17" state="hidden" r:id="rId8"/>
    <sheet name="High Risk Non-Compliant" sheetId="15" state="hidden" r:id="rId9"/>
    <sheet name="Questions" sheetId="11" state="hidden" r:id="rId10"/>
    <sheet name="Values" sheetId="8" state="hidden" r:id="rId11"/>
    <sheet name="Acknowledgments" sheetId="23" r:id="rId12"/>
    <sheet name="ChangeLog" sheetId="7" r:id="rId13"/>
  </sheets>
  <externalReferences>
    <externalReference r:id="rId14"/>
  </externalReferences>
  <definedNames>
    <definedName name="_xlnm._FilterDatabase" localSheetId="9" hidden="1">Questions!$A$1:$AB$61</definedName>
    <definedName name="_ftn1" localSheetId="1">Instructions!$A$31</definedName>
    <definedName name="_ftnref1" localSheetId="1">Instructions!$A$4</definedName>
    <definedName name="dr" localSheetId="11">#REF!</definedName>
    <definedName name="drpt" localSheetId="11">#REF!</definedName>
    <definedName name="Lite">Questions!$B$2:$R$61</definedName>
    <definedName name="network" localSheetId="11">V+[1]Values!$A$15:$A$19</definedName>
    <definedName name="network">V+[1]Values!$A$15:$A$19</definedName>
    <definedName name="sharedassessments" localSheetId="11">#REF!</definedName>
    <definedName name="sharedassessmentslisting" localSheetId="11">#REF!</definedName>
    <definedName name="uptime" localSheetId="11">[1]Values!$A$34:$A$38</definedName>
    <definedName name="uptime">[1]Values!$A$34:$A$38</definedName>
    <definedName name="yes" localSheetId="11">[1]Values!$A$4:$A$5</definedName>
    <definedName name="yes">[1]Values!$A$4:$A$5</definedName>
    <definedName name="yesna" localSheetId="11">#REF!</definedName>
    <definedName name="YesNo">Values!$A$4:$A$5</definedName>
  </definedNames>
  <calcPr calcId="191029"/>
  <pivotCaches>
    <pivotCache cacheId="14" r:id="rId15"/>
  </pivotCaches>
</workbook>
</file>

<file path=xl/calcChain.xml><?xml version="1.0" encoding="utf-8"?>
<calcChain xmlns="http://schemas.openxmlformats.org/spreadsheetml/2006/main">
  <c r="A97" i="22" l="1"/>
  <c r="A96" i="22"/>
  <c r="A94" i="22"/>
  <c r="A93" i="22"/>
  <c r="A91" i="22"/>
  <c r="A90" i="22"/>
  <c r="A89" i="22"/>
  <c r="A88" i="22"/>
  <c r="A86" i="22"/>
  <c r="A85" i="22"/>
  <c r="A83" i="22"/>
  <c r="A82" i="22"/>
  <c r="A81" i="22"/>
  <c r="A80" i="22"/>
  <c r="A78" i="22"/>
  <c r="A77" i="22"/>
  <c r="A76" i="22"/>
  <c r="A74" i="22"/>
  <c r="A73" i="22"/>
  <c r="A72" i="22"/>
  <c r="A71" i="22"/>
  <c r="A69" i="22"/>
  <c r="A68" i="22"/>
  <c r="A66" i="22"/>
  <c r="A65" i="22"/>
  <c r="A64" i="22"/>
  <c r="A63" i="22"/>
  <c r="A62" i="22"/>
  <c r="A61" i="22"/>
  <c r="A59" i="22"/>
  <c r="A58" i="22"/>
  <c r="A57" i="22"/>
  <c r="A56" i="22"/>
  <c r="A54" i="22"/>
  <c r="A53" i="22"/>
  <c r="A52" i="22"/>
  <c r="A51" i="22"/>
  <c r="A49" i="22"/>
  <c r="A48" i="22"/>
  <c r="A47" i="22"/>
  <c r="A46" i="22"/>
  <c r="A45" i="22"/>
  <c r="A43" i="22"/>
  <c r="A42" i="22"/>
  <c r="A41" i="22"/>
  <c r="A40" i="22"/>
  <c r="A39" i="22"/>
  <c r="A38" i="22"/>
  <c r="A36" i="22"/>
  <c r="A35" i="22"/>
  <c r="A34" i="22"/>
  <c r="A33" i="22"/>
  <c r="A32" i="22"/>
  <c r="A31" i="22"/>
  <c r="A30" i="22"/>
  <c r="A28" i="22"/>
  <c r="A27" i="22"/>
  <c r="A26" i="22"/>
  <c r="A25" i="22"/>
  <c r="A24" i="22"/>
  <c r="A23" i="22"/>
  <c r="B97" i="22" l="1"/>
  <c r="B96" i="22"/>
  <c r="B94" i="22"/>
  <c r="B93" i="22"/>
  <c r="B91" i="22"/>
  <c r="B90" i="22"/>
  <c r="B89" i="22"/>
  <c r="B88" i="22"/>
  <c r="B86" i="22"/>
  <c r="B85" i="22"/>
  <c r="B83" i="22"/>
  <c r="B82" i="22"/>
  <c r="B81" i="22"/>
  <c r="B80" i="22"/>
  <c r="B78" i="22"/>
  <c r="B77" i="22"/>
  <c r="B76" i="22"/>
  <c r="B74" i="22"/>
  <c r="B73" i="22"/>
  <c r="B72" i="22"/>
  <c r="B71" i="22"/>
  <c r="B69" i="22"/>
  <c r="B68" i="22"/>
  <c r="B66" i="22"/>
  <c r="B65" i="22"/>
  <c r="B64" i="22"/>
  <c r="B63" i="22"/>
  <c r="B62" i="22"/>
  <c r="B61" i="22"/>
  <c r="B59" i="22"/>
  <c r="B58" i="22"/>
  <c r="B57" i="22"/>
  <c r="B56" i="22"/>
  <c r="B54" i="22"/>
  <c r="B53" i="22"/>
  <c r="B52" i="22"/>
  <c r="B51" i="22"/>
  <c r="B49" i="22"/>
  <c r="B48" i="22"/>
  <c r="B47" i="22"/>
  <c r="B46" i="22"/>
  <c r="B45" i="22"/>
  <c r="B43" i="22"/>
  <c r="B42" i="22"/>
  <c r="B41" i="22"/>
  <c r="B40" i="22"/>
  <c r="B39" i="22"/>
  <c r="B38" i="22"/>
  <c r="B36" i="22"/>
  <c r="B35" i="22"/>
  <c r="B34" i="22"/>
  <c r="B33" i="22"/>
  <c r="B32" i="22"/>
  <c r="B31" i="22"/>
  <c r="B30" i="22"/>
  <c r="B28" i="22"/>
  <c r="B27" i="22"/>
  <c r="B26" i="22"/>
  <c r="B25" i="22"/>
  <c r="B24" i="22"/>
  <c r="B23" i="22"/>
  <c r="C29" i="22" l="1"/>
  <c r="D29" i="22"/>
  <c r="C37" i="22"/>
  <c r="D37" i="22"/>
  <c r="C44" i="22"/>
  <c r="D44" i="22"/>
  <c r="C50" i="22"/>
  <c r="D50" i="22"/>
  <c r="C55" i="22"/>
  <c r="D55" i="22"/>
  <c r="C60" i="22"/>
  <c r="D60" i="22"/>
  <c r="C67" i="22"/>
  <c r="D67" i="22"/>
  <c r="C70" i="22"/>
  <c r="D70" i="22"/>
  <c r="C75" i="22"/>
  <c r="D75" i="22"/>
  <c r="C79" i="22"/>
  <c r="D79" i="22"/>
  <c r="C84" i="22"/>
  <c r="D84" i="22"/>
  <c r="C87" i="22"/>
  <c r="D87" i="22"/>
  <c r="C92" i="22"/>
  <c r="D92" i="22"/>
  <c r="C95" i="22"/>
  <c r="D95" i="22"/>
  <c r="B23" i="5" l="1"/>
  <c r="I13" i="11" l="1"/>
  <c r="B97" i="5"/>
  <c r="B96" i="5"/>
  <c r="B94" i="5"/>
  <c r="B93" i="5"/>
  <c r="B91" i="5"/>
  <c r="B90" i="5"/>
  <c r="B89" i="5"/>
  <c r="B88" i="5"/>
  <c r="B86" i="5"/>
  <c r="B85" i="5"/>
  <c r="B83" i="5"/>
  <c r="B82" i="5"/>
  <c r="B81" i="5"/>
  <c r="B80" i="5"/>
  <c r="B78" i="5"/>
  <c r="B77" i="5"/>
  <c r="B76" i="5"/>
  <c r="B69" i="5"/>
  <c r="B68" i="5"/>
  <c r="B74" i="5"/>
  <c r="B73" i="5"/>
  <c r="B72" i="5"/>
  <c r="B71" i="5"/>
  <c r="B59" i="5"/>
  <c r="B58" i="5"/>
  <c r="B57" i="5"/>
  <c r="B56" i="5"/>
  <c r="B66" i="5"/>
  <c r="B65" i="5"/>
  <c r="B64" i="5"/>
  <c r="B63" i="5"/>
  <c r="B62" i="5"/>
  <c r="B61" i="5"/>
  <c r="B54" i="5"/>
  <c r="B53" i="5"/>
  <c r="B52" i="5"/>
  <c r="B51" i="5"/>
  <c r="B49" i="5"/>
  <c r="B48" i="5"/>
  <c r="B47" i="5"/>
  <c r="B46" i="5"/>
  <c r="B45" i="5"/>
  <c r="B43" i="5"/>
  <c r="B42" i="5"/>
  <c r="B41" i="5"/>
  <c r="B40" i="5"/>
  <c r="B39" i="5"/>
  <c r="B38" i="5"/>
  <c r="B28" i="5"/>
  <c r="B27" i="5"/>
  <c r="B26" i="5"/>
  <c r="B25" i="5"/>
  <c r="B24" i="5"/>
  <c r="B36" i="5"/>
  <c r="B35" i="5"/>
  <c r="B34" i="5"/>
  <c r="B33" i="5"/>
  <c r="B32" i="5"/>
  <c r="B31" i="5"/>
  <c r="B30" i="5"/>
  <c r="I2" i="11"/>
  <c r="J2" i="11" s="1"/>
  <c r="L2" i="11" s="1"/>
  <c r="I3" i="11"/>
  <c r="J3" i="11" s="1"/>
  <c r="L3" i="11" s="1"/>
  <c r="I4" i="11"/>
  <c r="J4" i="11" s="1"/>
  <c r="L4" i="11" s="1"/>
  <c r="I5" i="11"/>
  <c r="J5" i="11" s="1"/>
  <c r="I6" i="11"/>
  <c r="J6" i="11" s="1"/>
  <c r="L6" i="11" s="1"/>
  <c r="I7" i="11"/>
  <c r="J7" i="11" s="1"/>
  <c r="L7" i="11" s="1"/>
  <c r="I10" i="11"/>
  <c r="J10" i="11" s="1"/>
  <c r="L10" i="11" s="1"/>
  <c r="I11" i="11"/>
  <c r="J11" i="11"/>
  <c r="L11" i="11" s="1"/>
  <c r="I12" i="11"/>
  <c r="J12" i="11" s="1"/>
  <c r="L12" i="11" s="1"/>
  <c r="I15" i="11"/>
  <c r="J15" i="11" s="1"/>
  <c r="L15" i="11" s="1"/>
  <c r="I16" i="11"/>
  <c r="J16" i="11" s="1"/>
  <c r="L16" i="11" s="1"/>
  <c r="I17" i="11"/>
  <c r="J17" i="11" s="1"/>
  <c r="L17" i="11" s="1"/>
  <c r="I18" i="11"/>
  <c r="J18" i="11" s="1"/>
  <c r="L18" i="11" s="1"/>
  <c r="I19" i="11"/>
  <c r="J19" i="11" s="1"/>
  <c r="L19" i="11" s="1"/>
  <c r="I20" i="11"/>
  <c r="J20" i="11" s="1"/>
  <c r="I21" i="11"/>
  <c r="J21" i="11" s="1"/>
  <c r="L21" i="11" s="1"/>
  <c r="I22" i="11"/>
  <c r="J22" i="11" s="1"/>
  <c r="L22" i="11" s="1"/>
  <c r="I23" i="11"/>
  <c r="J23" i="11" s="1"/>
  <c r="L23" i="11" s="1"/>
  <c r="I24" i="11"/>
  <c r="J24" i="11" s="1"/>
  <c r="L24" i="11" s="1"/>
  <c r="I25" i="11"/>
  <c r="J25" i="11" s="1"/>
  <c r="L25" i="11" s="1"/>
  <c r="I26" i="11"/>
  <c r="J26" i="11" s="1"/>
  <c r="L26" i="11" s="1"/>
  <c r="I27" i="11"/>
  <c r="J27" i="11" s="1"/>
  <c r="L27" i="11" s="1"/>
  <c r="I28" i="11"/>
  <c r="J28" i="11" s="1"/>
  <c r="L28" i="11" s="1"/>
  <c r="I29" i="11"/>
  <c r="J29" i="11" s="1"/>
  <c r="I30" i="11"/>
  <c r="J30" i="11" s="1"/>
  <c r="L30" i="11" s="1"/>
  <c r="I31" i="11"/>
  <c r="J31" i="11" s="1"/>
  <c r="L31" i="11" s="1"/>
  <c r="I32" i="11"/>
  <c r="J32" i="11" s="1"/>
  <c r="L32" i="11" s="1"/>
  <c r="I33" i="11"/>
  <c r="J33" i="11" s="1"/>
  <c r="I34" i="11"/>
  <c r="J34" i="11" s="1"/>
  <c r="L34" i="11" s="1"/>
  <c r="I35" i="11"/>
  <c r="J35" i="11" s="1"/>
  <c r="L35" i="11" s="1"/>
  <c r="I36" i="11"/>
  <c r="J36" i="11" s="1"/>
  <c r="L36" i="11" s="1"/>
  <c r="I37" i="11"/>
  <c r="J37" i="11" s="1"/>
  <c r="L37" i="11" s="1"/>
  <c r="I38" i="11"/>
  <c r="J38" i="11" s="1"/>
  <c r="L38" i="11" s="1"/>
  <c r="I39" i="11"/>
  <c r="J39" i="11" s="1"/>
  <c r="L39" i="11" s="1"/>
  <c r="I40" i="11"/>
  <c r="J40" i="11" s="1"/>
  <c r="L40" i="11" s="1"/>
  <c r="I41" i="11"/>
  <c r="J41" i="11" s="1"/>
  <c r="I42" i="11"/>
  <c r="J42" i="11" s="1"/>
  <c r="L42" i="11" s="1"/>
  <c r="I43" i="11"/>
  <c r="J43" i="11" s="1"/>
  <c r="L43" i="11" s="1"/>
  <c r="I44" i="11"/>
  <c r="J44" i="11" s="1"/>
  <c r="L44" i="11" s="1"/>
  <c r="I45" i="11"/>
  <c r="J45" i="11" s="1"/>
  <c r="I46" i="11"/>
  <c r="J46" i="11" s="1"/>
  <c r="L46" i="11" s="1"/>
  <c r="I47" i="11"/>
  <c r="J47" i="11" s="1"/>
  <c r="L47" i="11" s="1"/>
  <c r="I48" i="11"/>
  <c r="J48" i="11" s="1"/>
  <c r="L48" i="11" s="1"/>
  <c r="I49" i="11"/>
  <c r="J49" i="11" s="1"/>
  <c r="L49" i="11" s="1"/>
  <c r="I50" i="11"/>
  <c r="J50" i="11" s="1"/>
  <c r="L50" i="11" s="1"/>
  <c r="I51" i="11"/>
  <c r="J51" i="11" s="1"/>
  <c r="L51" i="11" s="1"/>
  <c r="I52" i="11"/>
  <c r="J52" i="11" s="1"/>
  <c r="L52" i="11" s="1"/>
  <c r="I53" i="11"/>
  <c r="J53" i="11" s="1"/>
  <c r="L53" i="11" s="1"/>
  <c r="I54" i="11"/>
  <c r="J54" i="11" s="1"/>
  <c r="L54" i="11" s="1"/>
  <c r="I55" i="11"/>
  <c r="J55" i="11" s="1"/>
  <c r="L55" i="11" s="1"/>
  <c r="I56" i="11"/>
  <c r="J56" i="11" s="1"/>
  <c r="L56" i="11" s="1"/>
  <c r="I57" i="11"/>
  <c r="J57" i="11" s="1"/>
  <c r="L57" i="11" s="1"/>
  <c r="I58" i="11"/>
  <c r="J58" i="11" s="1"/>
  <c r="L58" i="11" s="1"/>
  <c r="I59" i="11"/>
  <c r="J59" i="11" s="1"/>
  <c r="L59" i="11" s="1"/>
  <c r="I60" i="11"/>
  <c r="J60" i="11" s="1"/>
  <c r="L60" i="11" s="1"/>
  <c r="I61" i="11"/>
  <c r="J61" i="11" s="1"/>
  <c r="L61" i="11" s="1"/>
  <c r="J13" i="11"/>
  <c r="L13" i="11" s="1"/>
  <c r="E30" i="16"/>
  <c r="A62" i="16"/>
  <c r="A61" i="16"/>
  <c r="A60" i="16"/>
  <c r="A59" i="16"/>
  <c r="D59" i="16" s="1"/>
  <c r="E59" i="16" s="1"/>
  <c r="A58" i="16"/>
  <c r="A57" i="16"/>
  <c r="A56" i="16"/>
  <c r="A55" i="16"/>
  <c r="D55" i="16" s="1"/>
  <c r="E55" i="16" s="1"/>
  <c r="A54" i="16"/>
  <c r="A53" i="16"/>
  <c r="A52" i="16"/>
  <c r="A51" i="16"/>
  <c r="D51" i="16" s="1"/>
  <c r="E51" i="16" s="1"/>
  <c r="A50" i="16"/>
  <c r="A49" i="16"/>
  <c r="A48" i="16"/>
  <c r="A47" i="16"/>
  <c r="D47" i="16" s="1"/>
  <c r="E47" i="16" s="1"/>
  <c r="A46" i="16"/>
  <c r="A45" i="16"/>
  <c r="A44" i="16"/>
  <c r="A43" i="16"/>
  <c r="D43" i="16" s="1"/>
  <c r="E43" i="16" s="1"/>
  <c r="A42" i="16"/>
  <c r="A41" i="16"/>
  <c r="A40" i="16"/>
  <c r="A39" i="16"/>
  <c r="D39" i="16" s="1"/>
  <c r="E39" i="16" s="1"/>
  <c r="A38" i="16"/>
  <c r="A37" i="16"/>
  <c r="A36" i="16"/>
  <c r="A35" i="16"/>
  <c r="D35" i="16" s="1"/>
  <c r="E35" i="16" s="1"/>
  <c r="A34" i="16"/>
  <c r="A33" i="16"/>
  <c r="A32" i="16"/>
  <c r="A31" i="16"/>
  <c r="D31" i="16" s="1"/>
  <c r="E31" i="16" s="1"/>
  <c r="D30" i="16"/>
  <c r="W2" i="11"/>
  <c r="W3" i="11"/>
  <c r="W4" i="11"/>
  <c r="W5" i="11"/>
  <c r="W6" i="11"/>
  <c r="D17" i="9" s="1"/>
  <c r="W7" i="11"/>
  <c r="W10" i="11"/>
  <c r="W11" i="11"/>
  <c r="W12" i="11"/>
  <c r="D21" i="9" s="1"/>
  <c r="W15" i="11"/>
  <c r="W16" i="11"/>
  <c r="W17" i="11"/>
  <c r="D24" i="9" s="1"/>
  <c r="W18" i="11"/>
  <c r="D25" i="9" s="1"/>
  <c r="W19" i="11"/>
  <c r="W20" i="11"/>
  <c r="A32" i="9"/>
  <c r="J8" i="11" s="1"/>
  <c r="A33" i="9"/>
  <c r="J9" i="11"/>
  <c r="L9" i="11" s="1"/>
  <c r="A34" i="9"/>
  <c r="C10" i="9"/>
  <c r="B141" i="17"/>
  <c r="B140" i="17"/>
  <c r="C62" i="16"/>
  <c r="B62" i="16"/>
  <c r="C61" i="16"/>
  <c r="B61" i="16"/>
  <c r="C60" i="16"/>
  <c r="B60" i="16"/>
  <c r="C59" i="16"/>
  <c r="B59" i="16"/>
  <c r="C58" i="16"/>
  <c r="B58" i="16"/>
  <c r="C57" i="16"/>
  <c r="B57" i="16"/>
  <c r="C56" i="16"/>
  <c r="B56" i="16"/>
  <c r="C55" i="16"/>
  <c r="B55" i="16"/>
  <c r="R38" i="11"/>
  <c r="Q38" i="11"/>
  <c r="P38" i="11"/>
  <c r="O38" i="11"/>
  <c r="N38" i="11"/>
  <c r="B117" i="17"/>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E72" i="4"/>
  <c r="E71" i="4"/>
  <c r="E66" i="4"/>
  <c r="E64" i="4"/>
  <c r="E61" i="4"/>
  <c r="E57" i="4"/>
  <c r="E39" i="4"/>
  <c r="D3" i="11"/>
  <c r="D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E46" i="4"/>
  <c r="E65" i="4"/>
  <c r="E63" i="4"/>
  <c r="E62" i="4"/>
  <c r="E59" i="4"/>
  <c r="E58" i="4"/>
  <c r="E56" i="4"/>
  <c r="E54" i="4"/>
  <c r="E53" i="4"/>
  <c r="E52" i="4"/>
  <c r="E49" i="4"/>
  <c r="E48" i="4"/>
  <c r="E47" i="4"/>
  <c r="E45" i="4"/>
  <c r="E43" i="4"/>
  <c r="E42" i="4"/>
  <c r="E41" i="4"/>
  <c r="E40" i="4"/>
  <c r="E38" i="4"/>
  <c r="E35" i="4"/>
  <c r="E34" i="4"/>
  <c r="E33" i="4"/>
  <c r="E32" i="4"/>
  <c r="E28" i="4"/>
  <c r="E27" i="4"/>
  <c r="E26" i="4"/>
  <c r="E25" i="4"/>
  <c r="E24" i="4"/>
  <c r="E23" i="4"/>
  <c r="E96" i="4"/>
  <c r="E97" i="4"/>
  <c r="E94" i="4"/>
  <c r="E93" i="4"/>
  <c r="E88" i="4"/>
  <c r="E91" i="4"/>
  <c r="E90" i="4"/>
  <c r="E89" i="4"/>
  <c r="E86" i="4"/>
  <c r="E85" i="4"/>
  <c r="E83" i="4"/>
  <c r="E82" i="4"/>
  <c r="E81" i="4"/>
  <c r="E80" i="4"/>
  <c r="E76" i="4"/>
  <c r="E78" i="4"/>
  <c r="E77" i="4"/>
  <c r="E74" i="4"/>
  <c r="E73" i="4"/>
  <c r="E69" i="4"/>
  <c r="E68" i="4"/>
  <c r="E51" i="4"/>
  <c r="E3" i="16"/>
  <c r="B4" i="16"/>
  <c r="B3" i="16"/>
  <c r="F8" i="9"/>
  <c r="F6" i="9"/>
  <c r="F5" i="9"/>
  <c r="B8" i="9"/>
  <c r="B7" i="9"/>
  <c r="B6" i="9"/>
  <c r="B5" i="9"/>
  <c r="H1" i="9"/>
  <c r="G1" i="16"/>
  <c r="H34" i="9"/>
  <c r="A35" i="9"/>
  <c r="A36" i="9"/>
  <c r="A37" i="9"/>
  <c r="A38" i="9"/>
  <c r="B32" i="9"/>
  <c r="D32" i="9"/>
  <c r="B33" i="9"/>
  <c r="D33" i="9"/>
  <c r="B34" i="9"/>
  <c r="D34" i="9"/>
  <c r="B35" i="9"/>
  <c r="C35" i="9"/>
  <c r="D35" i="9"/>
  <c r="E35" i="9"/>
  <c r="F35" i="9"/>
  <c r="G35" i="9"/>
  <c r="B36" i="9"/>
  <c r="C36" i="9"/>
  <c r="D36" i="9"/>
  <c r="E36" i="9"/>
  <c r="F36" i="9"/>
  <c r="G36" i="9"/>
  <c r="B37" i="9"/>
  <c r="C37" i="9"/>
  <c r="D37" i="9"/>
  <c r="E37" i="9"/>
  <c r="F37" i="9"/>
  <c r="G37"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R14" i="11"/>
  <c r="Q14" i="11"/>
  <c r="P14" i="11"/>
  <c r="O14" i="11"/>
  <c r="N14" i="11"/>
  <c r="M14" i="11"/>
  <c r="R13" i="11"/>
  <c r="Q13" i="11"/>
  <c r="P13" i="11"/>
  <c r="O13" i="11"/>
  <c r="N13" i="11"/>
  <c r="M13" i="11"/>
  <c r="R9" i="11"/>
  <c r="Q9" i="11"/>
  <c r="P9" i="11"/>
  <c r="O9" i="11"/>
  <c r="N9" i="11"/>
  <c r="M9" i="11"/>
  <c r="R8" i="11"/>
  <c r="Q8" i="11"/>
  <c r="P8" i="11"/>
  <c r="O8" i="11"/>
  <c r="N8" i="11"/>
  <c r="M8" i="11"/>
  <c r="E14" i="11"/>
  <c r="E13" i="11"/>
  <c r="E9" i="11"/>
  <c r="E8" i="11"/>
  <c r="C14" i="11"/>
  <c r="C13" i="11"/>
  <c r="C9" i="11"/>
  <c r="C8" i="11"/>
  <c r="H33" i="9"/>
  <c r="H32" i="9"/>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2" i="11"/>
  <c r="E11" i="11"/>
  <c r="E10" i="11"/>
  <c r="E6" i="11"/>
  <c r="E7" i="11"/>
  <c r="E5" i="11"/>
  <c r="E4" i="11"/>
  <c r="E3" i="11"/>
  <c r="E2" i="11"/>
  <c r="B359" i="17"/>
  <c r="B248" i="17"/>
  <c r="B247" i="17"/>
  <c r="B246" i="17"/>
  <c r="B245" i="17"/>
  <c r="B244" i="17"/>
  <c r="B243" i="17"/>
  <c r="B242" i="17"/>
  <c r="B241" i="17"/>
  <c r="B240" i="17"/>
  <c r="B119" i="17"/>
  <c r="B118" i="17"/>
  <c r="B116" i="17"/>
  <c r="B115" i="17"/>
  <c r="B660" i="17"/>
  <c r="B659" i="17"/>
  <c r="B658" i="17"/>
  <c r="B657" i="17"/>
  <c r="B656" i="17"/>
  <c r="B655" i="17"/>
  <c r="B654" i="17"/>
  <c r="B653" i="17"/>
  <c r="B652" i="17"/>
  <c r="B651" i="17"/>
  <c r="B650" i="17"/>
  <c r="B649" i="17"/>
  <c r="B648" i="17"/>
  <c r="B647" i="17"/>
  <c r="B646" i="17"/>
  <c r="B645" i="17"/>
  <c r="B644" i="17"/>
  <c r="B643" i="17"/>
  <c r="B642" i="17"/>
  <c r="B641" i="17"/>
  <c r="B640" i="17"/>
  <c r="B639" i="17"/>
  <c r="B638" i="17"/>
  <c r="B373" i="17"/>
  <c r="B372" i="17"/>
  <c r="B371" i="17"/>
  <c r="B370" i="17"/>
  <c r="B369" i="17"/>
  <c r="B368" i="17"/>
  <c r="B367" i="17"/>
  <c r="B366" i="17"/>
  <c r="B365" i="17"/>
  <c r="B364" i="17"/>
  <c r="B363" i="17"/>
  <c r="B362" i="17"/>
  <c r="B361" i="17"/>
  <c r="B360" i="17"/>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A30" i="16"/>
  <c r="A25" i="16"/>
  <c r="A24" i="16"/>
  <c r="A23" i="16"/>
  <c r="A22" i="16"/>
  <c r="A21" i="16"/>
  <c r="A20" i="16"/>
  <c r="A19" i="16"/>
  <c r="A18" i="16"/>
  <c r="A17" i="16"/>
  <c r="A16" i="16"/>
  <c r="A15" i="16"/>
  <c r="A14" i="16"/>
  <c r="A13" i="16"/>
  <c r="A12" i="16"/>
  <c r="A11" i="16"/>
  <c r="C13" i="9"/>
  <c r="M38" i="11"/>
  <c r="C38" i="11"/>
  <c r="Q3" i="11"/>
  <c r="Q4" i="11"/>
  <c r="Q5" i="11"/>
  <c r="Q6" i="11"/>
  <c r="Q7" i="11"/>
  <c r="Q10" i="11"/>
  <c r="Q11" i="11"/>
  <c r="Q12" i="11"/>
  <c r="Q15" i="11"/>
  <c r="Q16" i="11"/>
  <c r="Q17" i="11"/>
  <c r="Q18" i="11"/>
  <c r="Q19" i="11"/>
  <c r="Q20" i="11"/>
  <c r="Q21" i="11"/>
  <c r="Q22" i="11"/>
  <c r="Q23" i="11"/>
  <c r="Q24" i="11"/>
  <c r="Q25" i="11"/>
  <c r="Q26" i="11"/>
  <c r="Q27" i="11"/>
  <c r="Q28" i="11"/>
  <c r="Q29" i="11"/>
  <c r="Q30" i="11"/>
  <c r="Q31" i="11"/>
  <c r="Q32" i="11"/>
  <c r="Q33" i="11"/>
  <c r="Q34" i="11"/>
  <c r="Q35" i="11"/>
  <c r="Q36" i="11"/>
  <c r="Q37" i="11"/>
  <c r="Q39" i="11"/>
  <c r="Q40" i="11"/>
  <c r="Q41" i="11"/>
  <c r="Q42" i="11"/>
  <c r="Q43" i="11"/>
  <c r="Q44" i="11"/>
  <c r="Q45" i="11"/>
  <c r="Q46" i="11"/>
  <c r="Q47" i="11"/>
  <c r="Q49" i="11"/>
  <c r="Q50" i="11"/>
  <c r="Q51" i="11"/>
  <c r="Q52" i="11"/>
  <c r="Q53" i="11"/>
  <c r="Q54" i="11"/>
  <c r="Q55" i="11"/>
  <c r="Q56" i="11"/>
  <c r="Q57" i="11"/>
  <c r="Q58" i="11"/>
  <c r="Q59" i="11"/>
  <c r="Q60" i="11"/>
  <c r="Q61" i="11"/>
  <c r="P3" i="11"/>
  <c r="P4" i="11"/>
  <c r="P5" i="11"/>
  <c r="P6" i="11"/>
  <c r="P7" i="11"/>
  <c r="P10" i="11"/>
  <c r="P11" i="11"/>
  <c r="P12" i="11"/>
  <c r="P15" i="11"/>
  <c r="P16" i="11"/>
  <c r="P17" i="11"/>
  <c r="P18" i="11"/>
  <c r="P19" i="11"/>
  <c r="P20" i="11"/>
  <c r="P21" i="11"/>
  <c r="P22" i="11"/>
  <c r="P23" i="11"/>
  <c r="P24" i="11"/>
  <c r="P25" i="11"/>
  <c r="P26" i="11"/>
  <c r="P27" i="11"/>
  <c r="P28" i="11"/>
  <c r="P29" i="11"/>
  <c r="P30" i="11"/>
  <c r="P31" i="11"/>
  <c r="P32" i="11"/>
  <c r="P33" i="11"/>
  <c r="P34" i="11"/>
  <c r="P35" i="11"/>
  <c r="P36" i="11"/>
  <c r="P37" i="11"/>
  <c r="P39" i="11"/>
  <c r="P40" i="11"/>
  <c r="P41" i="11"/>
  <c r="P42" i="11"/>
  <c r="P43" i="11"/>
  <c r="P44" i="11"/>
  <c r="P45" i="11"/>
  <c r="P46" i="11"/>
  <c r="P47" i="11"/>
  <c r="P48" i="11"/>
  <c r="P49" i="11"/>
  <c r="P50" i="11"/>
  <c r="P51" i="11"/>
  <c r="P52" i="11"/>
  <c r="P53" i="11"/>
  <c r="P54" i="11"/>
  <c r="P55" i="11"/>
  <c r="P56" i="11"/>
  <c r="P57" i="11"/>
  <c r="P58" i="11"/>
  <c r="P59" i="11"/>
  <c r="P60" i="11"/>
  <c r="P61" i="11"/>
  <c r="O3" i="11"/>
  <c r="O4" i="11"/>
  <c r="O5" i="11"/>
  <c r="O6" i="11"/>
  <c r="O7" i="11"/>
  <c r="O10" i="11"/>
  <c r="O11" i="11"/>
  <c r="O12" i="11"/>
  <c r="O15" i="11"/>
  <c r="O16" i="11"/>
  <c r="O17" i="11"/>
  <c r="O18" i="11"/>
  <c r="O19" i="11"/>
  <c r="O20" i="11"/>
  <c r="O21" i="11"/>
  <c r="O22" i="11"/>
  <c r="O23" i="11"/>
  <c r="O24" i="11"/>
  <c r="O25" i="11"/>
  <c r="O26" i="11"/>
  <c r="O27" i="11"/>
  <c r="O28" i="11"/>
  <c r="O29" i="11"/>
  <c r="O30" i="11"/>
  <c r="O31" i="11"/>
  <c r="O32" i="11"/>
  <c r="O33" i="11"/>
  <c r="O34" i="11"/>
  <c r="O35" i="11"/>
  <c r="O36" i="11"/>
  <c r="O37" i="11"/>
  <c r="O39" i="11"/>
  <c r="O40" i="11"/>
  <c r="O41" i="11"/>
  <c r="O42" i="11"/>
  <c r="O43" i="11"/>
  <c r="O44" i="11"/>
  <c r="O45" i="11"/>
  <c r="O46" i="11"/>
  <c r="O47" i="11"/>
  <c r="O48" i="11"/>
  <c r="O49" i="11"/>
  <c r="O50" i="11"/>
  <c r="O51" i="11"/>
  <c r="O52" i="11"/>
  <c r="O53" i="11"/>
  <c r="O54" i="11"/>
  <c r="O55" i="11"/>
  <c r="O56" i="11"/>
  <c r="O57" i="11"/>
  <c r="O58" i="11"/>
  <c r="O59" i="11"/>
  <c r="O60" i="11"/>
  <c r="O61" i="11"/>
  <c r="N3" i="11"/>
  <c r="N4" i="11"/>
  <c r="N5" i="11"/>
  <c r="N6" i="11"/>
  <c r="N7" i="11"/>
  <c r="N10" i="11"/>
  <c r="N11" i="11"/>
  <c r="N12" i="11"/>
  <c r="N15" i="11"/>
  <c r="N16" i="11"/>
  <c r="N17" i="11"/>
  <c r="N18" i="11"/>
  <c r="N19" i="11"/>
  <c r="N20" i="11"/>
  <c r="N21" i="11"/>
  <c r="N22" i="11"/>
  <c r="N23" i="11"/>
  <c r="N24" i="11"/>
  <c r="N25" i="11"/>
  <c r="N26" i="11"/>
  <c r="N27" i="11"/>
  <c r="N28" i="11"/>
  <c r="N29" i="11"/>
  <c r="N30" i="11"/>
  <c r="N31" i="11"/>
  <c r="N32" i="11"/>
  <c r="N33" i="11"/>
  <c r="N34" i="11"/>
  <c r="N35" i="11"/>
  <c r="N36" i="11"/>
  <c r="N37" i="11"/>
  <c r="N39" i="11"/>
  <c r="N40" i="11"/>
  <c r="N41" i="11"/>
  <c r="N42" i="11"/>
  <c r="N43" i="11"/>
  <c r="N44" i="11"/>
  <c r="N45" i="11"/>
  <c r="N46" i="11"/>
  <c r="N47" i="11"/>
  <c r="N48" i="11"/>
  <c r="N49" i="11"/>
  <c r="N50" i="11"/>
  <c r="N51" i="11"/>
  <c r="N52" i="11"/>
  <c r="N53" i="11"/>
  <c r="N54" i="11"/>
  <c r="N55" i="11"/>
  <c r="N56" i="11"/>
  <c r="N57" i="11"/>
  <c r="N58" i="11"/>
  <c r="N59" i="11"/>
  <c r="N60" i="11"/>
  <c r="N61" i="11"/>
  <c r="M3" i="11"/>
  <c r="M4" i="11"/>
  <c r="M5" i="11"/>
  <c r="M6" i="11"/>
  <c r="M7" i="11"/>
  <c r="M10" i="11"/>
  <c r="M11" i="11"/>
  <c r="M12" i="11"/>
  <c r="M15" i="11"/>
  <c r="M16" i="11"/>
  <c r="M17" i="11"/>
  <c r="M18" i="11"/>
  <c r="M19" i="11"/>
  <c r="M20" i="11"/>
  <c r="M21" i="11"/>
  <c r="M22" i="11"/>
  <c r="M23" i="11"/>
  <c r="M24" i="11"/>
  <c r="M25" i="11"/>
  <c r="M26" i="11"/>
  <c r="M27" i="11"/>
  <c r="M28" i="11"/>
  <c r="M29" i="11"/>
  <c r="M30" i="11"/>
  <c r="M31" i="11"/>
  <c r="M32" i="11"/>
  <c r="M33" i="11"/>
  <c r="M34" i="11"/>
  <c r="M35" i="11"/>
  <c r="M36" i="11"/>
  <c r="M37" i="11"/>
  <c r="M39" i="11"/>
  <c r="M40" i="11"/>
  <c r="M41" i="11"/>
  <c r="M42" i="11"/>
  <c r="M43" i="11"/>
  <c r="M44" i="11"/>
  <c r="M45" i="11"/>
  <c r="M46" i="11"/>
  <c r="M47" i="11"/>
  <c r="M48" i="11"/>
  <c r="M49" i="11"/>
  <c r="M50" i="11"/>
  <c r="M51" i="11"/>
  <c r="M52" i="11"/>
  <c r="M53" i="11"/>
  <c r="M54" i="11"/>
  <c r="M55" i="11"/>
  <c r="M56" i="11"/>
  <c r="M57" i="11"/>
  <c r="M58" i="11"/>
  <c r="M59" i="11"/>
  <c r="M60" i="11"/>
  <c r="M61" i="11"/>
  <c r="M2" i="11"/>
  <c r="N2" i="11"/>
  <c r="O2" i="11"/>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C52" i="9"/>
  <c r="D52" i="9"/>
  <c r="E52" i="9"/>
  <c r="F52" i="9"/>
  <c r="G52" i="9"/>
  <c r="H52" i="9"/>
  <c r="I52" i="9"/>
  <c r="C53" i="9"/>
  <c r="D53" i="9"/>
  <c r="E53" i="9"/>
  <c r="F53" i="9"/>
  <c r="G53" i="9"/>
  <c r="H53" i="9"/>
  <c r="I53" i="9"/>
  <c r="B52" i="9"/>
  <c r="B53" i="9"/>
  <c r="A52" i="9"/>
  <c r="A53" i="9"/>
  <c r="C27" i="9"/>
  <c r="C14" i="9"/>
  <c r="C15" i="9"/>
  <c r="C16" i="9"/>
  <c r="C17" i="9"/>
  <c r="C18" i="9"/>
  <c r="C19" i="9"/>
  <c r="C20" i="9"/>
  <c r="C21" i="9"/>
  <c r="C22" i="9"/>
  <c r="C23" i="9"/>
  <c r="C24" i="9"/>
  <c r="C25" i="9"/>
  <c r="C26" i="9"/>
  <c r="D27" i="9"/>
  <c r="D26" i="9"/>
  <c r="D23" i="9"/>
  <c r="D22" i="9"/>
  <c r="U12" i="11"/>
  <c r="D20" i="9"/>
  <c r="D19" i="9"/>
  <c r="D18" i="9"/>
  <c r="D16" i="9"/>
  <c r="D15" i="9"/>
  <c r="D14" i="9"/>
  <c r="D13" i="9"/>
  <c r="U16" i="11"/>
  <c r="U20" i="11"/>
  <c r="U19" i="11"/>
  <c r="U18" i="11"/>
  <c r="U17" i="11"/>
  <c r="U15" i="11"/>
  <c r="U11" i="11"/>
  <c r="U10" i="11"/>
  <c r="U7" i="11"/>
  <c r="U6" i="11"/>
  <c r="U5" i="11"/>
  <c r="U4" i="11"/>
  <c r="U3" i="11"/>
  <c r="U2" i="11"/>
  <c r="R10" i="11"/>
  <c r="R11" i="11"/>
  <c r="R12" i="11"/>
  <c r="C10" i="11"/>
  <c r="C11" i="11"/>
  <c r="C12" i="11"/>
  <c r="R3" i="11"/>
  <c r="R4" i="11"/>
  <c r="R5" i="11"/>
  <c r="R6" i="11"/>
  <c r="R7" i="11"/>
  <c r="R15" i="11"/>
  <c r="R16" i="11"/>
  <c r="R17" i="11"/>
  <c r="R18" i="11"/>
  <c r="R19" i="11"/>
  <c r="R20" i="11"/>
  <c r="R21" i="11"/>
  <c r="R22" i="11"/>
  <c r="R23" i="11"/>
  <c r="R24" i="11"/>
  <c r="R25" i="11"/>
  <c r="R26" i="11"/>
  <c r="R27" i="11"/>
  <c r="R28" i="11"/>
  <c r="R29" i="11"/>
  <c r="R30" i="11"/>
  <c r="R31" i="11"/>
  <c r="R32" i="11"/>
  <c r="R33" i="11"/>
  <c r="R34" i="11"/>
  <c r="R35" i="11"/>
  <c r="R36" i="11"/>
  <c r="R37" i="11"/>
  <c r="R39" i="11"/>
  <c r="R40" i="11"/>
  <c r="R41" i="11"/>
  <c r="R42" i="11"/>
  <c r="R43" i="11"/>
  <c r="R44" i="11"/>
  <c r="R45" i="11"/>
  <c r="R46" i="11"/>
  <c r="R47" i="11"/>
  <c r="R48" i="11"/>
  <c r="R49" i="11"/>
  <c r="R50" i="11"/>
  <c r="R51" i="11"/>
  <c r="R52" i="11"/>
  <c r="R53" i="11"/>
  <c r="R54" i="11"/>
  <c r="R55" i="11"/>
  <c r="R56" i="11"/>
  <c r="R57" i="11"/>
  <c r="R58" i="11"/>
  <c r="R59" i="11"/>
  <c r="R60" i="11"/>
  <c r="R61" i="11"/>
  <c r="R2" i="11"/>
  <c r="Q2" i="11"/>
  <c r="P2" i="11"/>
  <c r="C54" i="11"/>
  <c r="C55" i="11"/>
  <c r="C56" i="11"/>
  <c r="C57" i="11"/>
  <c r="C58" i="11"/>
  <c r="C59" i="11"/>
  <c r="C60" i="11"/>
  <c r="C61" i="11"/>
  <c r="C52" i="11"/>
  <c r="C53" i="11"/>
  <c r="C50" i="11"/>
  <c r="C51" i="11"/>
  <c r="C49" i="11"/>
  <c r="C48" i="11"/>
  <c r="C45" i="11"/>
  <c r="C47" i="11"/>
  <c r="C42" i="11"/>
  <c r="C43" i="11"/>
  <c r="C44" i="11"/>
  <c r="C39" i="11"/>
  <c r="C40" i="11"/>
  <c r="C35" i="11"/>
  <c r="C37" i="11"/>
  <c r="C34" i="11"/>
  <c r="C33" i="11"/>
  <c r="C32" i="11"/>
  <c r="C31" i="11"/>
  <c r="C29" i="11"/>
  <c r="C30" i="11"/>
  <c r="C25" i="11"/>
  <c r="C26" i="11"/>
  <c r="C27" i="11"/>
  <c r="C28" i="11"/>
  <c r="C23" i="11"/>
  <c r="C24" i="11"/>
  <c r="C22" i="11"/>
  <c r="C21" i="11"/>
  <c r="C3" i="11"/>
  <c r="C4" i="11"/>
  <c r="C5" i="11"/>
  <c r="C6" i="11"/>
  <c r="C7" i="11"/>
  <c r="C15" i="11"/>
  <c r="C16" i="11"/>
  <c r="C17" i="11"/>
  <c r="C18" i="11"/>
  <c r="C19" i="11"/>
  <c r="C20" i="11"/>
  <c r="C2" i="11"/>
  <c r="C46" i="11"/>
  <c r="C41" i="11"/>
  <c r="C36" i="11"/>
  <c r="H95" i="5"/>
  <c r="G95" i="5"/>
  <c r="F95" i="5"/>
  <c r="E95" i="5"/>
  <c r="D95" i="5"/>
  <c r="C95" i="5"/>
  <c r="H92" i="5"/>
  <c r="G92" i="5"/>
  <c r="F92" i="5"/>
  <c r="E92" i="5"/>
  <c r="D92" i="5"/>
  <c r="C92" i="5"/>
  <c r="H87" i="5"/>
  <c r="G87" i="5"/>
  <c r="F87" i="5"/>
  <c r="E87" i="5"/>
  <c r="D87" i="5"/>
  <c r="C87" i="5"/>
  <c r="H84" i="5"/>
  <c r="G84" i="5"/>
  <c r="F84" i="5"/>
  <c r="E84" i="5"/>
  <c r="D84" i="5"/>
  <c r="C84" i="5"/>
  <c r="H79" i="5"/>
  <c r="G79" i="5"/>
  <c r="F79" i="5"/>
  <c r="E79" i="5"/>
  <c r="D79" i="5"/>
  <c r="C79" i="5"/>
  <c r="H75" i="5"/>
  <c r="G75" i="5"/>
  <c r="F75" i="5"/>
  <c r="E75" i="5"/>
  <c r="D75" i="5"/>
  <c r="C75" i="5"/>
  <c r="H70" i="5"/>
  <c r="G70" i="5"/>
  <c r="F70" i="5"/>
  <c r="E70" i="5"/>
  <c r="D70" i="5"/>
  <c r="C70" i="5"/>
  <c r="H67" i="5"/>
  <c r="G67" i="5"/>
  <c r="F67" i="5"/>
  <c r="E67" i="5"/>
  <c r="D67" i="5"/>
  <c r="C67" i="5"/>
  <c r="H60" i="5"/>
  <c r="G60" i="5"/>
  <c r="F60" i="5"/>
  <c r="E60" i="5"/>
  <c r="D60" i="5"/>
  <c r="C60" i="5"/>
  <c r="H55" i="5"/>
  <c r="G55" i="5"/>
  <c r="F55" i="5"/>
  <c r="E55" i="5"/>
  <c r="D55" i="5"/>
  <c r="C55" i="5"/>
  <c r="H50" i="5"/>
  <c r="G50" i="5"/>
  <c r="F50" i="5"/>
  <c r="E50" i="5"/>
  <c r="D50" i="5"/>
  <c r="C50" i="5"/>
  <c r="H44" i="5"/>
  <c r="G44" i="5"/>
  <c r="F44" i="5"/>
  <c r="E44" i="5"/>
  <c r="D44" i="5"/>
  <c r="C44" i="5"/>
  <c r="H37" i="5"/>
  <c r="G37" i="5"/>
  <c r="F37" i="5"/>
  <c r="E37" i="5"/>
  <c r="D37" i="5"/>
  <c r="C37" i="5"/>
  <c r="H29" i="5"/>
  <c r="G29" i="5"/>
  <c r="F29" i="5"/>
  <c r="E29" i="5"/>
  <c r="D29" i="5"/>
  <c r="C29" i="5"/>
  <c r="T11" i="11"/>
  <c r="T19" i="11" l="1"/>
  <c r="V11" i="11"/>
  <c r="L8" i="11"/>
  <c r="T4" i="11"/>
  <c r="D32" i="16"/>
  <c r="E32" i="16" s="1"/>
  <c r="D36" i="16"/>
  <c r="E36" i="16" s="1"/>
  <c r="D40" i="16"/>
  <c r="E40" i="16" s="1"/>
  <c r="D44" i="16"/>
  <c r="E44" i="16" s="1"/>
  <c r="D48" i="16"/>
  <c r="E48" i="16" s="1"/>
  <c r="D52" i="16"/>
  <c r="E52" i="16" s="1"/>
  <c r="D56" i="16"/>
  <c r="E56" i="16" s="1"/>
  <c r="D60" i="16"/>
  <c r="E60" i="16" s="1"/>
  <c r="Z4" i="11"/>
  <c r="Z5" i="11"/>
  <c r="J14" i="11"/>
  <c r="L14" i="11" s="1"/>
  <c r="D33" i="16"/>
  <c r="E33" i="16" s="1"/>
  <c r="D37" i="16"/>
  <c r="E37" i="16" s="1"/>
  <c r="D41" i="16"/>
  <c r="E41" i="16" s="1"/>
  <c r="D45" i="16"/>
  <c r="E45" i="16" s="1"/>
  <c r="D49" i="16"/>
  <c r="E49" i="16" s="1"/>
  <c r="D53" i="16"/>
  <c r="E53" i="16" s="1"/>
  <c r="D57" i="16"/>
  <c r="E57" i="16" s="1"/>
  <c r="D61" i="16"/>
  <c r="E61" i="16" s="1"/>
  <c r="V18" i="11"/>
  <c r="E25" i="9" s="1"/>
  <c r="U21" i="11"/>
  <c r="D34" i="16"/>
  <c r="E34" i="16" s="1"/>
  <c r="D38" i="16"/>
  <c r="E38" i="16" s="1"/>
  <c r="D42" i="16"/>
  <c r="E42" i="16" s="1"/>
  <c r="D46" i="16"/>
  <c r="E46" i="16" s="1"/>
  <c r="D50" i="16"/>
  <c r="E50" i="16" s="1"/>
  <c r="D54" i="16"/>
  <c r="E54" i="16" s="1"/>
  <c r="D58" i="16"/>
  <c r="E58" i="16" s="1"/>
  <c r="D62" i="16"/>
  <c r="E62" i="16" s="1"/>
  <c r="L45" i="11"/>
  <c r="T15" i="11"/>
  <c r="V6" i="11"/>
  <c r="X6" i="11" s="1"/>
  <c r="V20" i="11"/>
  <c r="E27" i="9" s="1"/>
  <c r="V19" i="11"/>
  <c r="X19" i="11" s="1"/>
  <c r="V17" i="11"/>
  <c r="E24" i="9" s="1"/>
  <c r="T16" i="11"/>
  <c r="E26" i="9"/>
  <c r="X11" i="11"/>
  <c r="E20" i="9"/>
  <c r="V4" i="11"/>
  <c r="T5" i="11"/>
  <c r="L20" i="11"/>
  <c r="V5" i="11" s="1"/>
  <c r="V3" i="11"/>
  <c r="L5" i="11"/>
  <c r="V2" i="11" s="1"/>
  <c r="Z2" i="11"/>
  <c r="AB2" i="11" s="1"/>
  <c r="L41" i="11"/>
  <c r="V12" i="11" s="1"/>
  <c r="T12" i="11"/>
  <c r="L33" i="11"/>
  <c r="V10" i="11" s="1"/>
  <c r="T10" i="11"/>
  <c r="Z3" i="11"/>
  <c r="AB3" i="11" s="1"/>
  <c r="T17" i="11"/>
  <c r="T20" i="11"/>
  <c r="T18" i="11"/>
  <c r="T2" i="11"/>
  <c r="T6" i="11"/>
  <c r="V16" i="11"/>
  <c r="V15" i="11"/>
  <c r="L29" i="11"/>
  <c r="V7" i="11" s="1"/>
  <c r="T7" i="11"/>
  <c r="X17" i="11" l="1"/>
  <c r="F24" i="9" s="1"/>
  <c r="X20" i="11"/>
  <c r="B25" i="16" s="1"/>
  <c r="X18" i="11"/>
  <c r="B23" i="16" s="1"/>
  <c r="E17" i="9"/>
  <c r="T3" i="11"/>
  <c r="T21" i="11" s="1"/>
  <c r="V21" i="11"/>
  <c r="E28" i="9" s="1"/>
  <c r="E13" i="9"/>
  <c r="X2" i="11"/>
  <c r="X7" i="11"/>
  <c r="E18" i="9"/>
  <c r="X12" i="11"/>
  <c r="E21" i="9"/>
  <c r="X5" i="11"/>
  <c r="E16" i="9"/>
  <c r="B18" i="16"/>
  <c r="F20" i="9"/>
  <c r="F25" i="9"/>
  <c r="X15" i="11"/>
  <c r="E22" i="9"/>
  <c r="X16" i="11"/>
  <c r="E23" i="9"/>
  <c r="X10" i="11"/>
  <c r="E19" i="9"/>
  <c r="X4" i="11"/>
  <c r="E15" i="9"/>
  <c r="B24" i="16"/>
  <c r="F26" i="9"/>
  <c r="F17" i="9"/>
  <c r="B15" i="16"/>
  <c r="X3" i="11"/>
  <c r="E14" i="9"/>
  <c r="B22" i="16" l="1"/>
  <c r="G22" i="16" s="1"/>
  <c r="F27" i="9"/>
  <c r="D18" i="16"/>
  <c r="G18" i="16"/>
  <c r="F18" i="16"/>
  <c r="E18" i="16"/>
  <c r="C18" i="16"/>
  <c r="F14" i="9"/>
  <c r="B12" i="16"/>
  <c r="E24" i="16"/>
  <c r="F24" i="16"/>
  <c r="G24" i="16"/>
  <c r="D24" i="16"/>
  <c r="C24" i="16"/>
  <c r="C22" i="16"/>
  <c r="D22" i="16"/>
  <c r="F23" i="9"/>
  <c r="B21" i="16"/>
  <c r="C23" i="16"/>
  <c r="G23" i="16"/>
  <c r="E23" i="16"/>
  <c r="D23" i="16"/>
  <c r="F23" i="16"/>
  <c r="X21" i="11"/>
  <c r="B11" i="16"/>
  <c r="F13" i="9"/>
  <c r="F22" i="9"/>
  <c r="B20" i="16"/>
  <c r="B16" i="16"/>
  <c r="F18" i="9"/>
  <c r="F21" i="9"/>
  <c r="B19" i="16"/>
  <c r="E25" i="16"/>
  <c r="C25" i="16"/>
  <c r="G25" i="16"/>
  <c r="D25" i="16"/>
  <c r="F25" i="16"/>
  <c r="E15" i="16"/>
  <c r="F15" i="16"/>
  <c r="D15" i="16"/>
  <c r="G15" i="16"/>
  <c r="C15" i="16"/>
  <c r="F16" i="9"/>
  <c r="B14" i="16"/>
  <c r="F15" i="9"/>
  <c r="B13" i="16"/>
  <c r="F19" i="9"/>
  <c r="B17" i="16"/>
  <c r="E22" i="16" l="1"/>
  <c r="F22" i="16"/>
  <c r="E17" i="16"/>
  <c r="C17" i="16"/>
  <c r="D17" i="16"/>
  <c r="F17" i="16"/>
  <c r="G17" i="16"/>
  <c r="C14" i="16"/>
  <c r="E14" i="16"/>
  <c r="F14" i="16"/>
  <c r="G14" i="16"/>
  <c r="D14" i="16"/>
  <c r="C20" i="16"/>
  <c r="D20" i="16"/>
  <c r="E20" i="16"/>
  <c r="G20" i="16"/>
  <c r="F20" i="16"/>
  <c r="D6" i="16"/>
  <c r="F28" i="9"/>
  <c r="W21" i="11"/>
  <c r="G13" i="16"/>
  <c r="D13" i="16"/>
  <c r="C13" i="16"/>
  <c r="E13" i="16"/>
  <c r="F13" i="16"/>
  <c r="C21" i="16"/>
  <c r="G21" i="16"/>
  <c r="E21" i="16"/>
  <c r="D21" i="16"/>
  <c r="F21" i="16"/>
  <c r="D12" i="16"/>
  <c r="C12" i="16"/>
  <c r="G12" i="16"/>
  <c r="F12" i="16"/>
  <c r="E12" i="16"/>
  <c r="C16" i="16"/>
  <c r="F16" i="16"/>
  <c r="G16" i="16"/>
  <c r="E16" i="16"/>
  <c r="D16" i="16"/>
  <c r="C11" i="16"/>
  <c r="E11" i="16"/>
  <c r="F11" i="16"/>
  <c r="D11" i="16"/>
  <c r="G11" i="16"/>
  <c r="E19" i="16"/>
  <c r="C19" i="16"/>
  <c r="F19" i="16"/>
  <c r="D19" i="16"/>
  <c r="G19" i="16"/>
  <c r="E6" i="16" l="1"/>
  <c r="D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2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xr:uid="{00000000-0006-0000-0200-000002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xr:uid="{00000000-0006-0000-0200-000003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xr:uid="{00000000-0006-0000-0200-000004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3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xr:uid="{00000000-0006-0000-0300-000002000000}">
      <text>
        <r>
          <rPr>
            <sz val="12"/>
            <color rgb="FF000000"/>
            <rFont val="Verdana"/>
            <family val="2"/>
          </rPr>
          <t xml:space="preserve">CSA STAR Self Assessment is free and open to all cloud providers and allows them to submit self assessment reports that document compliance to CSA-published best practices.
</t>
        </r>
        <r>
          <rPr>
            <sz val="12"/>
            <color rgb="FF000000"/>
            <rFont val="Verdana"/>
            <family val="2"/>
          </rPr>
          <t>Website: https://cloudsecurityalliance.org/star/self-assessment/</t>
        </r>
      </text>
    </comment>
    <comment ref="B25" authorId="0" shapeId="0" xr:uid="{00000000-0006-0000-0300-000003000000}">
      <text>
        <r>
          <rPr>
            <sz val="12"/>
            <color rgb="FF000000"/>
            <rFont val="Verdana"/>
            <family val="2"/>
          </rPr>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t>
        </r>
        <r>
          <rPr>
            <sz val="12"/>
            <color rgb="FF000000"/>
            <rFont val="Verdana"/>
            <family val="2"/>
          </rPr>
          <t>Website: https://cloudsecurityalliance.org/star/certification/</t>
        </r>
      </text>
    </comment>
    <comment ref="B27" authorId="0" shapeId="0" xr:uid="{00000000-0006-0000-0300-000004000000}">
      <text>
        <r>
          <rPr>
            <sz val="12"/>
            <color rgb="FF000000"/>
            <rFont val="Verdana"/>
            <family val="2"/>
          </rPr>
          <t xml:space="preserve">The Federal Information Security Management Act (FISMA) is United States legislation that defines a comprehensive framework to protect government information, operations and assets against natural or man-made threats.
</t>
        </r>
        <r>
          <rPr>
            <sz val="12"/>
            <color rgb="FF000000"/>
            <rFont val="Verdana"/>
            <family val="2"/>
          </rPr>
          <t xml:space="preserve">Website: http://www.dhs.gov/FISMA
</t>
        </r>
        <r>
          <rPr>
            <sz val="12"/>
            <color rgb="FF000000"/>
            <rFont val="Verdana"/>
            <family val="2"/>
          </rPr>
          <t xml:space="preserve">----
</t>
        </r>
        <r>
          <rPr>
            <sz val="12"/>
            <color rgb="FF000000"/>
            <rFont val="Verdana"/>
            <family val="2"/>
          </rPr>
          <t xml:space="preserve">slight wording change
</t>
        </r>
        <r>
          <rPr>
            <sz val="12"/>
            <color rgb="FF000000"/>
            <rFont val="Verdana"/>
            <family val="2"/>
          </rPr>
          <t xml:space="preserve">	-Josh Callahan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5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4" authorId="0" shapeId="0" xr:uid="{00000000-0006-0000-0500-00000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5" authorId="0" shapeId="0" xr:uid="{00000000-0006-0000-0500-000003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6" authorId="0" shapeId="0" xr:uid="{00000000-0006-0000-0500-000004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7" authorId="0" shapeId="0" xr:uid="{00000000-0006-0000-0500-000005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28" authorId="0" shapeId="0" xr:uid="{00000000-0006-0000-0500-000006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0" authorId="0" shapeId="0" xr:uid="{00000000-0006-0000-0500-000007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1" authorId="0" shapeId="0" xr:uid="{00000000-0006-0000-0500-000008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2" authorId="0" shapeId="0" xr:uid="{00000000-0006-0000-0500-000009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3" authorId="0" shapeId="0" xr:uid="{00000000-0006-0000-0500-00000A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4" authorId="0" shapeId="0" xr:uid="{00000000-0006-0000-0500-00000B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5" authorId="0" shapeId="0" xr:uid="{00000000-0006-0000-0500-00000C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6" authorId="0" shapeId="0" xr:uid="{00000000-0006-0000-0500-00000D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8" authorId="0" shapeId="0" xr:uid="{00000000-0006-0000-0500-00000E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39" authorId="0" shapeId="0" xr:uid="{00000000-0006-0000-0500-00000F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0" authorId="0" shapeId="0" xr:uid="{00000000-0006-0000-0500-000010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1" authorId="0" shapeId="0" xr:uid="{00000000-0006-0000-0500-00001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2" authorId="0" shapeId="0" xr:uid="{00000000-0006-0000-0500-00001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3" authorId="0" shapeId="0" xr:uid="{00000000-0006-0000-0500-000013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5" authorId="0" shapeId="0" xr:uid="{00000000-0006-0000-0500-000014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6" authorId="0" shapeId="0" xr:uid="{00000000-0006-0000-0500-000015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7" authorId="0" shapeId="0" xr:uid="{00000000-0006-0000-0500-000016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8" authorId="0" shapeId="0" xr:uid="{00000000-0006-0000-0500-000017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49" authorId="0" shapeId="0" xr:uid="{00000000-0006-0000-0500-000018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1" authorId="0" shapeId="0" xr:uid="{00000000-0006-0000-0500-000019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2" authorId="0" shapeId="0" xr:uid="{00000000-0006-0000-0500-00001A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3" authorId="0" shapeId="0" xr:uid="{00000000-0006-0000-0500-00001B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4" authorId="0" shapeId="0" xr:uid="{00000000-0006-0000-0500-00001C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6" authorId="0" shapeId="0" xr:uid="{00000000-0006-0000-0500-00001D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7" authorId="0" shapeId="0" xr:uid="{00000000-0006-0000-0500-00001E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8" authorId="0" shapeId="0" xr:uid="{00000000-0006-0000-0500-00001F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59" authorId="0" shapeId="0" xr:uid="{00000000-0006-0000-0500-000020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1" authorId="0" shapeId="0" xr:uid="{00000000-0006-0000-0500-00002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2" authorId="0" shapeId="0" xr:uid="{00000000-0006-0000-0500-00002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3" authorId="0" shapeId="0" xr:uid="{00000000-0006-0000-0500-000023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4" authorId="0" shapeId="0" xr:uid="{00000000-0006-0000-0500-000024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5" authorId="0" shapeId="0" xr:uid="{00000000-0006-0000-0500-000025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6" authorId="0" shapeId="0" xr:uid="{00000000-0006-0000-0500-000026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8" authorId="0" shapeId="0" xr:uid="{00000000-0006-0000-0500-000027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69" authorId="0" shapeId="0" xr:uid="{00000000-0006-0000-0500-000028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1" authorId="0" shapeId="0" xr:uid="{00000000-0006-0000-0500-000029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2" authorId="0" shapeId="0" xr:uid="{00000000-0006-0000-0500-00002A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3" authorId="0" shapeId="0" xr:uid="{00000000-0006-0000-0500-00002B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4" authorId="0" shapeId="0" xr:uid="{00000000-0006-0000-0500-00002C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6" authorId="0" shapeId="0" xr:uid="{00000000-0006-0000-0500-00002D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7" authorId="0" shapeId="0" xr:uid="{00000000-0006-0000-0500-00002E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78" authorId="0" shapeId="0" xr:uid="{00000000-0006-0000-0500-00002F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0" authorId="0" shapeId="0" xr:uid="{00000000-0006-0000-0500-000030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1" authorId="0" shapeId="0" xr:uid="{00000000-0006-0000-0500-00003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2" authorId="0" shapeId="0" xr:uid="{00000000-0006-0000-0500-000032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3" authorId="0" shapeId="0" xr:uid="{00000000-0006-0000-0500-000033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5" authorId="0" shapeId="0" xr:uid="{00000000-0006-0000-0500-000034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6" authorId="0" shapeId="0" xr:uid="{00000000-0006-0000-0500-000035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8" authorId="0" shapeId="0" xr:uid="{00000000-0006-0000-0500-000036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89" authorId="0" shapeId="0" xr:uid="{00000000-0006-0000-0500-000037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0" authorId="0" shapeId="0" xr:uid="{00000000-0006-0000-0500-000038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1" authorId="0" shapeId="0" xr:uid="{00000000-0006-0000-0500-000039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3" authorId="0" shapeId="0" xr:uid="{00000000-0006-0000-0500-00003A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4" authorId="0" shapeId="0" xr:uid="{00000000-0006-0000-0500-00003B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6" authorId="0" shapeId="0" xr:uid="{00000000-0006-0000-0500-00003C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 ref="B97" authorId="0" shapeId="0" xr:uid="{00000000-0006-0000-0500-00003D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You can learn more about SSAE 16 at www.ssae16.com.</t>
        </r>
      </text>
    </comment>
  </commentList>
</comments>
</file>

<file path=xl/sharedStrings.xml><?xml version="1.0" encoding="utf-8"?>
<sst xmlns="http://schemas.openxmlformats.org/spreadsheetml/2006/main" count="2719" uniqueCount="1821">
  <si>
    <t>Target Audience</t>
  </si>
  <si>
    <t>Document Layout</t>
  </si>
  <si>
    <t>General Information</t>
  </si>
  <si>
    <t>Documentation</t>
  </si>
  <si>
    <t>Company Overview</t>
  </si>
  <si>
    <t>This section is focused on company background, size, and business area experience.</t>
  </si>
  <si>
    <t>Safeguards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</si>
  <si>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</si>
  <si>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</si>
  <si>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HEISC Shared Assessments Working Group</t>
  </si>
  <si>
    <t>DATE-01</t>
  </si>
  <si>
    <t>Date</t>
  </si>
  <si>
    <t>GNRL-01</t>
  </si>
  <si>
    <t>Vendor Name</t>
  </si>
  <si>
    <t>GNRL-08</t>
  </si>
  <si>
    <t>Product Name</t>
  </si>
  <si>
    <t>GNRL-09</t>
  </si>
  <si>
    <t>Product Description</t>
  </si>
  <si>
    <t>GNRL-10</t>
  </si>
  <si>
    <t>Web Link to Product Privacy Notice</t>
  </si>
  <si>
    <t>GNRL-11</t>
  </si>
  <si>
    <t>Vendor Contact Name</t>
  </si>
  <si>
    <t>GNRL-12</t>
  </si>
  <si>
    <t>Vendor Contact Title</t>
  </si>
  <si>
    <t>Vendor Contact Email</t>
  </si>
  <si>
    <t>Vendor Contact Phone Number</t>
  </si>
  <si>
    <t>Campus Security Analyst/Engineer</t>
  </si>
  <si>
    <t>Assessment Contact</t>
  </si>
  <si>
    <t>ticket#@yourdomain.edu</t>
  </si>
  <si>
    <t>Vendor Answers</t>
  </si>
  <si>
    <t>Additional Information</t>
  </si>
  <si>
    <t>Guidance</t>
  </si>
  <si>
    <t>Yes; OK to List</t>
  </si>
  <si>
    <t>No; Sharing Disallowed</t>
  </si>
  <si>
    <t>Instructions</t>
  </si>
  <si>
    <t>DOCU-01</t>
  </si>
  <si>
    <t>DOCU-02</t>
  </si>
  <si>
    <t>DOCU-03</t>
  </si>
  <si>
    <t>Have you received the Cloud Security Alliance STAR certification?</t>
  </si>
  <si>
    <t>DOCU-04</t>
  </si>
  <si>
    <t>DOCU-05</t>
  </si>
  <si>
    <t>DOCU-06</t>
  </si>
  <si>
    <t>COMP-01</t>
  </si>
  <si>
    <t>Describe your organization’s business background and ownership structure, including all parent and subsidiary relationships.</t>
  </si>
  <si>
    <t>COMP-02</t>
  </si>
  <si>
    <t>Describe how long your organization has conducted business in this product area.</t>
  </si>
  <si>
    <t>COMP-03</t>
  </si>
  <si>
    <t>COMP-04</t>
  </si>
  <si>
    <t>COMP-05</t>
  </si>
  <si>
    <t>COMP-06</t>
  </si>
  <si>
    <t>COMP-07</t>
  </si>
  <si>
    <t>Application/Service Security</t>
  </si>
  <si>
    <t>HLAP-01</t>
  </si>
  <si>
    <t>APPL-04</t>
  </si>
  <si>
    <t>HLAP-02</t>
  </si>
  <si>
    <t>APPL-05</t>
  </si>
  <si>
    <t>HLAP-03</t>
  </si>
  <si>
    <t>APPL-08</t>
  </si>
  <si>
    <t>HLAP-04</t>
  </si>
  <si>
    <t>Can you provide overall system and/or application architecture diagrams including a full description of the data communications architecture for all components of the system?</t>
  </si>
  <si>
    <t>HLAP-05</t>
  </si>
  <si>
    <t xml:space="preserve">Does the system provide data input validation and error messages? </t>
  </si>
  <si>
    <t>HLAP-06</t>
  </si>
  <si>
    <t>Authentication, Authorization, and Accounting</t>
  </si>
  <si>
    <t>HLAA-01</t>
  </si>
  <si>
    <t>AAAI-02</t>
  </si>
  <si>
    <t>HLAA-02</t>
  </si>
  <si>
    <t>AAAI-05</t>
  </si>
  <si>
    <t>HLAA-03</t>
  </si>
  <si>
    <t>AAAI-12</t>
  </si>
  <si>
    <t>HLAA-04</t>
  </si>
  <si>
    <t>AAAI-14</t>
  </si>
  <si>
    <t>HLAA-05</t>
  </si>
  <si>
    <t>AAAI-18</t>
  </si>
  <si>
    <t>Business Continuity Plan</t>
  </si>
  <si>
    <t>HLBC-01</t>
  </si>
  <si>
    <t>BCPL-01</t>
  </si>
  <si>
    <t>HLBC-02</t>
  </si>
  <si>
    <t>Is there a documented communication plan in your BCP for impacted clients?</t>
  </si>
  <si>
    <t>BCPL-05</t>
  </si>
  <si>
    <t>HLBC-03</t>
  </si>
  <si>
    <t xml:space="preserve">Are all components of the BCP reviewed at least annually and updated as needed to reflect change? </t>
  </si>
  <si>
    <t>BCPL-06</t>
  </si>
  <si>
    <t>HLBC-04</t>
  </si>
  <si>
    <t>BCPL-11</t>
  </si>
  <si>
    <t>Change Management</t>
  </si>
  <si>
    <t>HLCH-01</t>
  </si>
  <si>
    <t>HLCH-02</t>
  </si>
  <si>
    <t>CHNG-03</t>
  </si>
  <si>
    <t>HLCH-03</t>
  </si>
  <si>
    <t>CHNG-13</t>
  </si>
  <si>
    <t>HLCH-04</t>
  </si>
  <si>
    <t>CHNG-15</t>
  </si>
  <si>
    <t>Data</t>
  </si>
  <si>
    <t>HLDA-01</t>
  </si>
  <si>
    <t>DATA-02</t>
  </si>
  <si>
    <t>HLDA-02</t>
  </si>
  <si>
    <t>DATA-04</t>
  </si>
  <si>
    <t>HLDA-03</t>
  </si>
  <si>
    <t>DATA-25</t>
  </si>
  <si>
    <t>HLDA-04</t>
  </si>
  <si>
    <t>DATA-26</t>
  </si>
  <si>
    <t>HLDA-05</t>
  </si>
  <si>
    <t>Is any institution data visible in system administration modules/tools?</t>
  </si>
  <si>
    <t>DATA-31</t>
  </si>
  <si>
    <t>Database</t>
  </si>
  <si>
    <t>HLDB-01</t>
  </si>
  <si>
    <t>Does the database support encryption of specified data elements in storage?</t>
  </si>
  <si>
    <t>DBAS-01</t>
  </si>
  <si>
    <t>HLDB-02</t>
  </si>
  <si>
    <t>DBAS-02</t>
  </si>
  <si>
    <t>Datacenter</t>
  </si>
  <si>
    <t>HLDC-01</t>
  </si>
  <si>
    <t>DCTR-10</t>
  </si>
  <si>
    <t>HLDC-02</t>
  </si>
  <si>
    <t>DCTR-01</t>
  </si>
  <si>
    <t>HLDC-03</t>
  </si>
  <si>
    <t>Does the hosting provider have a SOC 2 Type 2 report available?</t>
  </si>
  <si>
    <t>DCTR-02</t>
  </si>
  <si>
    <t>HLDC-04</t>
  </si>
  <si>
    <t>DCTR-06</t>
  </si>
  <si>
    <t>Disaster Recovery Plan</t>
  </si>
  <si>
    <t>HLDR-01</t>
  </si>
  <si>
    <t>DRPL-01</t>
  </si>
  <si>
    <t>HLDR-02</t>
  </si>
  <si>
    <t>DRPL-04</t>
  </si>
  <si>
    <t>HLDR-03</t>
  </si>
  <si>
    <t xml:space="preserve">Are all components of the DRP reviewed at least annually and updated as needed to reflect change? </t>
  </si>
  <si>
    <t>DRPL-13</t>
  </si>
  <si>
    <t>Firewalls, IDS, IPS, and Networking</t>
  </si>
  <si>
    <t>HLFI-01</t>
  </si>
  <si>
    <t>FIDP-01</t>
  </si>
  <si>
    <t>HLFI-02</t>
  </si>
  <si>
    <t>FIDP-04</t>
  </si>
  <si>
    <t>HLFI-03</t>
  </si>
  <si>
    <t>FIDP-09</t>
  </si>
  <si>
    <t>HLFI-04</t>
  </si>
  <si>
    <t>Do you monitor for intrusions on a 24x7x365 basis?</t>
  </si>
  <si>
    <t>FIDP-10</t>
  </si>
  <si>
    <t>Physical Security</t>
  </si>
  <si>
    <t>HLPH-01</t>
  </si>
  <si>
    <t>PHYS-01</t>
  </si>
  <si>
    <t>HLPH-02</t>
  </si>
  <si>
    <t>Are employees allowed to take home customer data in any form?</t>
  </si>
  <si>
    <t>PHYS-02</t>
  </si>
  <si>
    <t>Policies, Procedures, and Processes</t>
  </si>
  <si>
    <t>HLPP-01</t>
  </si>
  <si>
    <t>PPPR-01</t>
  </si>
  <si>
    <t>HLPP-02</t>
  </si>
  <si>
    <t>PPPR-08</t>
  </si>
  <si>
    <t>HLPP-03</t>
  </si>
  <si>
    <t>PPPR-11</t>
  </si>
  <si>
    <t>HLPP-04</t>
  </si>
  <si>
    <t>PPPR-18</t>
  </si>
  <si>
    <t>Systems Management &amp; Configuration</t>
  </si>
  <si>
    <t>HLSY-01</t>
  </si>
  <si>
    <t>Are systems that support this service managed via a separate management network?</t>
  </si>
  <si>
    <t>SYST-01</t>
  </si>
  <si>
    <t>HLSY-02</t>
  </si>
  <si>
    <t>SYST-04</t>
  </si>
  <si>
    <t>Vulnerability Scanning</t>
  </si>
  <si>
    <t>HLVU-01</t>
  </si>
  <si>
    <t>VULN-02</t>
  </si>
  <si>
    <t>HLVU-02</t>
  </si>
  <si>
    <t>VULN-03</t>
  </si>
  <si>
    <t>CIS Critical Security Controls v6.1</t>
  </si>
  <si>
    <t>HIPAA</t>
  </si>
  <si>
    <t>ISO 27002:2013</t>
  </si>
  <si>
    <t>NIST Cybersecurity Framework</t>
  </si>
  <si>
    <t>NIST SP 800-171r1</t>
  </si>
  <si>
    <t>NIST SP 800-53r4</t>
  </si>
  <si>
    <t>15.2.1</t>
  </si>
  <si>
    <t>SA-9</t>
  </si>
  <si>
    <t>Have you completed the Cloud Security Alliance (CSA) self assessment or CAIQ?</t>
  </si>
  <si>
    <t>PE-2, PE-3, PE-5, PE-11, PE-13, PE-14, SA-9</t>
  </si>
  <si>
    <t>18.1.1</t>
  </si>
  <si>
    <t>Does your organization have a data privacy policy?</t>
  </si>
  <si>
    <t>§164.308(a)(1)(i)</t>
  </si>
  <si>
    <t>18.1.4</t>
  </si>
  <si>
    <t>ID.GV-3</t>
  </si>
  <si>
    <t>15.2.2</t>
  </si>
  <si>
    <t>14.2.1</t>
  </si>
  <si>
    <t xml:space="preserve">SA-3, SA-15, SC-2, PM-2, PM-10, SI-5,PM-3 </t>
  </si>
  <si>
    <t>CSC 14</t>
  </si>
  <si>
    <t>9.2.2</t>
  </si>
  <si>
    <t>PR.AC-4</t>
  </si>
  <si>
    <t>3.1.1, 3.1.2, 3.1.7</t>
  </si>
  <si>
    <t>AC-2, AC-3, AC-6</t>
  </si>
  <si>
    <t>APPL-03</t>
  </si>
  <si>
    <t>9.1.1</t>
  </si>
  <si>
    <t>PR.AC-4, PR.PT-3</t>
  </si>
  <si>
    <t>3.4.9</t>
  </si>
  <si>
    <t>CM-11</t>
  </si>
  <si>
    <t>CSC 12</t>
  </si>
  <si>
    <t>PR.PT-3</t>
  </si>
  <si>
    <t>3.1.12, 3.1.13, 3.1.14, 3.1.14, 3.1.15, 3.1.8, 3.1.20, 3.7.5, 3.8.2, 3.13.7</t>
  </si>
  <si>
    <t>AC-3, CM-7; NIST SP 800-46</t>
  </si>
  <si>
    <t>APPL-07</t>
  </si>
  <si>
    <t>CSC 2</t>
  </si>
  <si>
    <t>12.1.1</t>
  </si>
  <si>
    <t>ID.AM-1, ID.AM-2, ID.AM-4</t>
  </si>
  <si>
    <t>CA-9, SC-4</t>
  </si>
  <si>
    <t>APPL-11</t>
  </si>
  <si>
    <t>CSC 16</t>
  </si>
  <si>
    <t>14.2.5</t>
  </si>
  <si>
    <t>PR.DS-6</t>
  </si>
  <si>
    <t>APPL-18</t>
  </si>
  <si>
    <t>RA-2</t>
  </si>
  <si>
    <t>APPL-19</t>
  </si>
  <si>
    <t>9.2.3, 9.3.1, 9.4.3</t>
  </si>
  <si>
    <t>PR.AC-1</t>
  </si>
  <si>
    <t>3.5.7</t>
  </si>
  <si>
    <t>IA-5(1)</t>
  </si>
  <si>
    <t>9.1.1, 9.2.3, 9.3.1, 9.4.3</t>
  </si>
  <si>
    <t>3.5.1</t>
  </si>
  <si>
    <t>IA-2, IA-5</t>
  </si>
  <si>
    <t>9.4.3</t>
  </si>
  <si>
    <t>PR.AC-1, PR.AC-4</t>
  </si>
  <si>
    <t>CSC 6</t>
  </si>
  <si>
    <t>12.4</t>
  </si>
  <si>
    <t>PR.PT-1</t>
  </si>
  <si>
    <t>3.1.7, 3.3.2, 3.3.3, 3.3.4, 3.3.5, 3.4.3, 3.7.1, 3.7.6, 3.10.4, 3.10.5</t>
  </si>
  <si>
    <t>AU-2(3), AU-6, AU-12, AC-6(9), CM-3, MA-2, MA-5, PE-3</t>
  </si>
  <si>
    <t>CSC 10</t>
  </si>
  <si>
    <t>17.1.1</t>
  </si>
  <si>
    <t>PR.IP-9</t>
  </si>
  <si>
    <t>3.12.2</t>
  </si>
  <si>
    <t>AU-7, AU-9, IR-4, AC-5, CP-4, CP-10; NIST SP 800-34</t>
  </si>
  <si>
    <t>17.1.2</t>
  </si>
  <si>
    <t>17.1.3</t>
  </si>
  <si>
    <t>AC-5, CP-4, CP-10; NIST SP 800-34</t>
  </si>
  <si>
    <t>12.1.2</t>
  </si>
  <si>
    <t>PR.IP-3</t>
  </si>
  <si>
    <t>3.4.3, 3.4.4</t>
  </si>
  <si>
    <t>CM-3, CM-4, CM-5</t>
  </si>
  <si>
    <t>CHNG-01</t>
  </si>
  <si>
    <t>CSC 13</t>
  </si>
  <si>
    <t>§164.308(a)(1)(ii)(B)</t>
  </si>
  <si>
    <t>12.6.1</t>
  </si>
  <si>
    <t>PR.AC-2, PR.IP-5</t>
  </si>
  <si>
    <t>3.1.3, 3.8.1</t>
  </si>
  <si>
    <t>AC-4, MP-2, MP-4</t>
  </si>
  <si>
    <t>8.2.3, 10.1.1</t>
  </si>
  <si>
    <t>PR.DS-1, PR.DS-2</t>
  </si>
  <si>
    <t>3.1.19, 3.8.1</t>
  </si>
  <si>
    <t>MP-2, AC-19(5)</t>
  </si>
  <si>
    <t>12.3.1</t>
  </si>
  <si>
    <t>3.8.9</t>
  </si>
  <si>
    <t>CP-9, MP-5</t>
  </si>
  <si>
    <t>8.3.1</t>
  </si>
  <si>
    <t>PR.DS-3</t>
  </si>
  <si>
    <t>3.7.1, 3.7.2, 3.8.3</t>
  </si>
  <si>
    <t>CP-9 MP-6, NIST SP 800-60, NIST SP 800-88, AC-2, AC-6, IA-4, PM-2, PM-10, SI-5, MA-2, MA-3, MP-6</t>
  </si>
  <si>
    <t>CSC 13, CSC 14</t>
  </si>
  <si>
    <t>10.1.1</t>
  </si>
  <si>
    <t>PR.DS-1</t>
  </si>
  <si>
    <t>11.2.1</t>
  </si>
  <si>
    <t>11.1.1</t>
  </si>
  <si>
    <t>Does the physical barrier fully enclose the physical space preventing unauthorized physical contact with any of your devices?</t>
  </si>
  <si>
    <t>11.1.1, 11.1.2</t>
  </si>
  <si>
    <t>PR.AC-2</t>
  </si>
  <si>
    <t>3.8.1, 3.8.2</t>
  </si>
  <si>
    <t>CSC 10, CSC 12</t>
  </si>
  <si>
    <t>CSC 9</t>
  </si>
  <si>
    <t>13.1.1</t>
  </si>
  <si>
    <t>PR.DS-5</t>
  </si>
  <si>
    <t>PR.AC-5</t>
  </si>
  <si>
    <t>CSC 19</t>
  </si>
  <si>
    <t>12.4.1</t>
  </si>
  <si>
    <t>3.6.1, 3.14.6, 3.14.7</t>
  </si>
  <si>
    <t>IR-2, IR-4, IR-9</t>
  </si>
  <si>
    <t>DE.CM-1, DE.CM-2, DE.CM-7</t>
  </si>
  <si>
    <t>IR-2, IR-4, IR-10</t>
  </si>
  <si>
    <t>CSC 3</t>
  </si>
  <si>
    <t>PR.AC-2, PR.AT-5, PR.IP-5, DE.CM-2</t>
  </si>
  <si>
    <t>3.8.2, 3.10.1, 3.10.2, 3.10.5, 3.10.6, 3.12.1</t>
  </si>
  <si>
    <t>MP-4, PE-2, PE-5, PE-6, PE-17</t>
  </si>
  <si>
    <t>8.2.3</t>
  </si>
  <si>
    <t>PR.AC-2, PR.AC-4, PR.DS-1, PR.DS-3, PR.DS-5</t>
  </si>
  <si>
    <t>3.8.1, 3.8.5, 3.8.7</t>
  </si>
  <si>
    <t>MP-2, MP-5, MP-7</t>
  </si>
  <si>
    <t>5.1.1</t>
  </si>
  <si>
    <t>ID.GV-2</t>
  </si>
  <si>
    <t>3.9.1, 3.9.2</t>
  </si>
  <si>
    <t>PM-2, PM-10, SI-5, CA-5, PM-1</t>
  </si>
  <si>
    <t>CSC 4</t>
  </si>
  <si>
    <t>PR.IP-2</t>
  </si>
  <si>
    <t>3.13.2</t>
  </si>
  <si>
    <t>CA-5, CM-3, PM-1, SA-15, SA-3, SA-8, SC-2</t>
  </si>
  <si>
    <t>16.1.5</t>
  </si>
  <si>
    <t>3.6.1, 3.12.2</t>
  </si>
  <si>
    <t>CA-5, PM-1, IR-4, IR-5, IR-7, IR-8</t>
  </si>
  <si>
    <t>CSC 17</t>
  </si>
  <si>
    <t>CA-5, PM-1</t>
  </si>
  <si>
    <t>PR.PT-4</t>
  </si>
  <si>
    <t>3.1.3</t>
  </si>
  <si>
    <t>AC-4</t>
  </si>
  <si>
    <t>PR.IP-1, PR.IP-2</t>
  </si>
  <si>
    <t>3.1.18, 3.7.1, 3.13.13</t>
  </si>
  <si>
    <t>CM-2, CM-6, CM-3, AC-19, MA-2</t>
  </si>
  <si>
    <t>DE.CM-8</t>
  </si>
  <si>
    <t>3.11.1, 3.11.2, 3.11.3</t>
  </si>
  <si>
    <t>SI-2</t>
  </si>
  <si>
    <t>Version</t>
  </si>
  <si>
    <t>Description of Change</t>
  </si>
  <si>
    <t>v0.6</t>
  </si>
  <si>
    <t xml:space="preserve">Merged initial comments and suggestions of sub-group members. </t>
  </si>
  <si>
    <t>v0.7</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</si>
  <si>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</si>
  <si>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</si>
  <si>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</si>
  <si>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</si>
  <si>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</si>
  <si>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</si>
  <si>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</si>
  <si>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</si>
  <si>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</si>
  <si>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</si>
  <si>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</si>
  <si>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</si>
  <si>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</si>
  <si>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</si>
  <si>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</si>
  <si>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</si>
  <si>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</si>
  <si>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</si>
  <si>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</si>
  <si>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</si>
  <si>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</si>
  <si>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</si>
  <si>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</si>
  <si>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</si>
  <si>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</si>
  <si>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v1.03</t>
  </si>
  <si>
    <t>Grammar and spelling cleanup.</t>
  </si>
  <si>
    <t>v1.06</t>
  </si>
  <si>
    <t>Added standards crosswalk and Cloud Broker Index (CBI) information, changed HLAP-03, HLAA-02, HLAA-03, and HLDA-04 to freeform text. Changed University mentions to Institution.</t>
  </si>
  <si>
    <t>Campus</t>
  </si>
  <si>
    <t>Answers</t>
  </si>
  <si>
    <t>Yes</t>
  </si>
  <si>
    <t>No</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</si>
  <si>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</si>
  <si>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</si>
  <si>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</si>
  <si>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</si>
  <si>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</si>
  <si>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</si>
  <si>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</si>
  <si>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</si>
  <si>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</si>
  <si>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</si>
  <si>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</si>
  <si>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</si>
  <si>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</si>
  <si>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</si>
  <si>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</si>
  <si>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</si>
  <si>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</si>
  <si>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</si>
  <si>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</si>
  <si>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</si>
  <si>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</si>
  <si>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</si>
  <si>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SharedAssessmentListingConfirmation</t>
  </si>
  <si>
    <t>No; Listing Disallowed</t>
  </si>
  <si>
    <t>UptimeTiers</t>
  </si>
  <si>
    <t>Tier I</t>
  </si>
  <si>
    <t>Tier II</t>
  </si>
  <si>
    <t>Tier III</t>
  </si>
  <si>
    <t>Tier IV</t>
  </si>
  <si>
    <t>v1.10beta</t>
  </si>
  <si>
    <t>Preparing for major changes. Scoring system prep.</t>
  </si>
  <si>
    <t>Are you compliant with FISMA standards?</t>
  </si>
  <si>
    <t>Do you have existing higher education customers?</t>
  </si>
  <si>
    <t>Have you had a significant breach in the last 5 years?</t>
  </si>
  <si>
    <t>Do you have a dedicated Information Security staff or office?</t>
  </si>
  <si>
    <t>Use this area to share information about your environment that will assist those who are assessing your company data security program.</t>
  </si>
  <si>
    <t>Do you support role-based access control (RBAC) for end-users?</t>
  </si>
  <si>
    <t>Do you support role-based access control (RBAC) for system administrators?</t>
  </si>
  <si>
    <t>Can employees access customer data remotely?</t>
  </si>
  <si>
    <t xml:space="preserve">Do you employ a single-tenant environment? </t>
  </si>
  <si>
    <t>Do you have a documented Business Continuity Plan (BCP)?</t>
  </si>
  <si>
    <t>Segmentation</t>
  </si>
  <si>
    <t>Logically+Physically</t>
  </si>
  <si>
    <t>Physically</t>
  </si>
  <si>
    <t>Logically</t>
  </si>
  <si>
    <t>Do you have a media handling process, that is documented and currently implemented, including end-of-life, repurposing, and data sanitization procedures?</t>
  </si>
  <si>
    <t>Do you have a Disaster Recovery Plan (DRP)?</t>
  </si>
  <si>
    <t>FirewallOptions</t>
  </si>
  <si>
    <t>Stateful Packet Inspection (SPI)</t>
  </si>
  <si>
    <t>Web Application Firewall (WAF)</t>
  </si>
  <si>
    <t>SPI+WAF</t>
  </si>
  <si>
    <t>Do you have a documented policy for firewall change requests?</t>
  </si>
  <si>
    <t>Are you employing any next-generation persistent threat (NGPT) monitoring?</t>
  </si>
  <si>
    <t>Does your organization have physical security controls and policies in place?</t>
  </si>
  <si>
    <t>Can you share the organization chart, mission statement, and policies for your information security unit?</t>
  </si>
  <si>
    <t>Do you have a formal incident response plan?</t>
  </si>
  <si>
    <t>Do you have a documented information security policy?</t>
  </si>
  <si>
    <t>Do you have a systems management and configuration strategy that encompasses servers, appliances, and mobile devices (company and employee owned)?</t>
  </si>
  <si>
    <t>Have your systems and applications had a third party security assessment completed in the last year?</t>
  </si>
  <si>
    <t>v1.11beta</t>
  </si>
  <si>
    <t>Removed Sharing Tab and HESA section</t>
  </si>
  <si>
    <t>ID</t>
  </si>
  <si>
    <t>Row Labels</t>
  </si>
  <si>
    <t>HECVAT Version</t>
  </si>
  <si>
    <t>Lite</t>
  </si>
  <si>
    <t>Date Prepared</t>
  </si>
  <si>
    <t>High Risk Non-Compliant</t>
  </si>
  <si>
    <t>Max_Score</t>
  </si>
  <si>
    <t>Score</t>
  </si>
  <si>
    <t>Score %</t>
  </si>
  <si>
    <t>Low Risk Non-Compliant</t>
  </si>
  <si>
    <t>Question</t>
  </si>
  <si>
    <t>Vendor Answer</t>
  </si>
  <si>
    <t>Category_divisor</t>
  </si>
  <si>
    <t>Category_Total</t>
  </si>
  <si>
    <t>Additional Info</t>
  </si>
  <si>
    <t>ISO 27002:27013</t>
  </si>
  <si>
    <t>High Risk</t>
  </si>
  <si>
    <t>Required</t>
  </si>
  <si>
    <t>Category</t>
  </si>
  <si>
    <t>Compliant Answer</t>
  </si>
  <si>
    <t>Compliant</t>
  </si>
  <si>
    <t>Weight</t>
  </si>
  <si>
    <t>CIS</t>
  </si>
  <si>
    <t>Policies, Procedures and Processes</t>
  </si>
  <si>
    <t>High Risk Total</t>
  </si>
  <si>
    <t>Low Risk Total</t>
  </si>
  <si>
    <t>% Low Risk non-compliant</t>
  </si>
  <si>
    <t>% High Risk non-compliant</t>
  </si>
  <si>
    <t>TRUE</t>
  </si>
  <si>
    <t>Order</t>
  </si>
  <si>
    <t>Disaster Recovery</t>
  </si>
  <si>
    <t>Company</t>
  </si>
  <si>
    <t>Application Security</t>
  </si>
  <si>
    <t>Business Continuity</t>
  </si>
  <si>
    <t>HLDA-06</t>
  </si>
  <si>
    <t>Is sensitive data encrypted in storage (e.g. disk encryption, at-rest)?</t>
  </si>
  <si>
    <t>Report Sections</t>
  </si>
  <si>
    <t>Overall Score:</t>
  </si>
  <si>
    <t>F</t>
  </si>
  <si>
    <t>Compliance with security policies and standards</t>
  </si>
  <si>
    <t>Supporting utilities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</si>
  <si>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</si>
  <si>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</si>
  <si>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</si>
  <si>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</si>
  <si>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</si>
  <si>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</si>
  <si>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</si>
  <si>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</si>
  <si>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</si>
  <si>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</si>
  <si>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</si>
  <si>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</si>
  <si>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</si>
  <si>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</si>
  <si>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</si>
  <si>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</si>
  <si>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</si>
  <si>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</si>
  <si>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</si>
  <si>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</si>
  <si>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</si>
  <si>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</si>
  <si>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</si>
  <si>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</si>
  <si>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</si>
  <si>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</si>
  <si>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</si>
  <si>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</si>
  <si>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</si>
  <si>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</si>
  <si>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</si>
  <si>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</si>
  <si>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</si>
  <si>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</si>
  <si>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</si>
  <si>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</si>
  <si>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</si>
  <si>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</si>
  <si>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</si>
  <si>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</si>
  <si>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</si>
  <si>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</si>
  <si>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</si>
  <si>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</si>
  <si>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</si>
  <si>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</si>
  <si>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</si>
  <si>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</si>
  <si>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</si>
  <si>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</si>
  <si>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</si>
  <si>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</si>
  <si>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</si>
  <si>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</si>
  <si>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</si>
  <si>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</si>
  <si>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</si>
  <si>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</si>
  <si>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</si>
  <si>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</si>
  <si>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</si>
  <si>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</si>
  <si>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</si>
  <si>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</si>
  <si>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</si>
  <si>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</si>
  <si>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</si>
  <si>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</si>
  <si>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</si>
  <si>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</si>
  <si>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</si>
  <si>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</si>
  <si>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</si>
  <si>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</si>
  <si>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</si>
  <si>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</si>
  <si>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</si>
  <si>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</si>
  <si>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</si>
  <si>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</si>
  <si>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</si>
  <si>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</si>
  <si>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</si>
  <si>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</si>
  <si>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</si>
  <si>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</si>
  <si>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</si>
  <si>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11.2.2</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</si>
  <si>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</si>
  <si>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</si>
  <si>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</si>
  <si>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</si>
  <si>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</si>
  <si>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</si>
  <si>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</si>
  <si>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</si>
  <si>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</si>
  <si>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</si>
  <si>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</si>
  <si>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</si>
  <si>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</si>
  <si>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</si>
  <si>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</si>
  <si>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</si>
  <si>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</si>
  <si>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</si>
  <si>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</si>
  <si>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</si>
  <si>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</si>
  <si>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</si>
  <si>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</si>
  <si>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</si>
  <si>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</si>
  <si>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</si>
  <si>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</si>
  <si>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</si>
  <si>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</si>
  <si>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</si>
  <si>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</si>
  <si>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</si>
  <si>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</si>
  <si>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</si>
  <si>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</si>
  <si>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</si>
  <si>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</si>
  <si>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</si>
  <si>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</si>
  <si>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</si>
  <si>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</si>
  <si>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</si>
  <si>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</si>
  <si>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</si>
  <si>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</si>
  <si>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</si>
  <si>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</si>
  <si>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</si>
  <si>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</si>
  <si>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</si>
  <si>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</si>
  <si>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</si>
  <si>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</si>
  <si>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</si>
  <si>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</si>
  <si>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</si>
  <si>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</si>
  <si>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</si>
  <si>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</si>
  <si>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</si>
  <si>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</si>
  <si>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</si>
  <si>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</si>
  <si>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</si>
  <si>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</si>
  <si>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</si>
  <si>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</si>
  <si>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</si>
  <si>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</si>
  <si>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</si>
  <si>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</si>
  <si>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</si>
  <si>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</si>
  <si>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</si>
  <si>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</si>
  <si>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</si>
  <si>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</si>
  <si>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</si>
  <si>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</si>
  <si>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</si>
  <si>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</si>
  <si>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</si>
  <si>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</si>
  <si>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</si>
  <si>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</si>
  <si>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</si>
  <si>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</si>
  <si>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</si>
  <si>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</si>
  <si>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</si>
  <si>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</si>
  <si>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</si>
  <si>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</si>
  <si>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</si>
  <si>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</si>
  <si>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</si>
  <si>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</si>
  <si>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</si>
  <si>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</si>
  <si>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</si>
  <si>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</si>
  <si>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</si>
  <si>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</si>
  <si>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</si>
  <si>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</si>
  <si>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</si>
  <si>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</si>
  <si>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</si>
  <si>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</si>
  <si>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</si>
  <si>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</si>
  <si>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18.2.3</t>
  </si>
  <si>
    <t>Technical compliance review</t>
  </si>
  <si>
    <t>11.1.1,11.1.2</t>
  </si>
  <si>
    <t>CSC 1</t>
  </si>
  <si>
    <t>Inventory of Authorized and Unauthorized Devices</t>
  </si>
  <si>
    <t>Inventory of Authorized and Unauthorized Software</t>
  </si>
  <si>
    <t>CSC 5</t>
  </si>
  <si>
    <t>CSC 7</t>
  </si>
  <si>
    <t>CSC 8</t>
  </si>
  <si>
    <t>CSC 11</t>
  </si>
  <si>
    <t>CSC 15</t>
  </si>
  <si>
    <t>CSC 18</t>
  </si>
  <si>
    <t>CSC 20</t>
  </si>
  <si>
    <t>Secure Configurations for Hardware and Software</t>
  </si>
  <si>
    <t>Continuous Vulnerability Assessment and Remediation</t>
  </si>
  <si>
    <t>Malware Defenses</t>
  </si>
  <si>
    <t>Application Software Security</t>
  </si>
  <si>
    <t>Wireless Access Control</t>
  </si>
  <si>
    <t>Data Recovery Capability</t>
  </si>
  <si>
    <t>Security Skills Assessment and Appropriate Training to Fill Gaps</t>
  </si>
  <si>
    <t>Secure Configurations for Network Devices</t>
  </si>
  <si>
    <t>Limitation and Control of Network Ports</t>
  </si>
  <si>
    <t>Controlled Use of Administrative Privileges</t>
  </si>
  <si>
    <t>Boundary Defense</t>
  </si>
  <si>
    <t>Maintenance, Monitoring, and Analysis of Audit Logs</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</si>
  <si>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</si>
  <si>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</si>
  <si>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</si>
  <si>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</si>
  <si>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</si>
  <si>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</si>
  <si>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</si>
  <si>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</si>
  <si>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</si>
  <si>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</si>
  <si>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</si>
  <si>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</si>
  <si>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</si>
  <si>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</si>
  <si>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</si>
  <si>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</si>
  <si>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</si>
  <si>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</si>
  <si>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</si>
  <si>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</si>
  <si>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</si>
  <si>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</si>
  <si>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</si>
  <si>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</si>
  <si>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</si>
  <si>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</si>
  <si>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</si>
  <si>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</si>
  <si>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</si>
  <si>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</si>
  <si>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</si>
  <si>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</si>
  <si>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</si>
  <si>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</si>
  <si>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</si>
  <si>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</si>
  <si>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</si>
  <si>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</si>
  <si>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</si>
  <si>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</si>
  <si>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</si>
  <si>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</si>
  <si>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</si>
  <si>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</si>
  <si>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</si>
  <si>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</si>
  <si>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</si>
  <si>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</si>
  <si>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</si>
  <si>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</si>
  <si>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</si>
  <si>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</si>
  <si>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</si>
  <si>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</si>
  <si>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</si>
  <si>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</si>
  <si>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</si>
  <si>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</si>
  <si>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</si>
  <si>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</si>
  <si>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</si>
  <si>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</si>
  <si>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</si>
  <si>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</si>
  <si>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</si>
  <si>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</si>
  <si>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</si>
  <si>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</si>
  <si>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</si>
  <si>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</si>
  <si>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</si>
  <si>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</si>
  <si>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</si>
  <si>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</si>
  <si>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</si>
  <si>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</si>
  <si>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</si>
  <si>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</si>
  <si>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</si>
  <si>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</si>
  <si>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</si>
  <si>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</si>
  <si>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</si>
  <si>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</si>
  <si>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</si>
  <si>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</si>
  <si>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</si>
  <si>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</si>
  <si>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</si>
  <si>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</si>
  <si>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</si>
  <si>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</si>
  <si>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</si>
  <si>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</si>
  <si>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</si>
  <si>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</si>
  <si>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</si>
  <si>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</si>
  <si>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</si>
  <si>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</si>
  <si>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</si>
  <si>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</si>
  <si>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</si>
  <si>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</si>
  <si>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</si>
  <si>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</si>
  <si>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</si>
  <si>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</si>
  <si>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</si>
  <si>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</si>
  <si>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</si>
  <si>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</si>
  <si>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</si>
  <si>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</si>
  <si>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</si>
  <si>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</si>
  <si>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</si>
  <si>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</si>
  <si>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</si>
  <si>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</si>
  <si>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</si>
  <si>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</si>
  <si>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</si>
  <si>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</si>
  <si>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</si>
  <si>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</si>
  <si>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</si>
  <si>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</si>
  <si>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</si>
  <si>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</si>
  <si>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</si>
  <si>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</si>
  <si>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</si>
  <si>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</si>
  <si>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</si>
  <si>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</si>
  <si>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</si>
  <si>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</si>
  <si>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</si>
  <si>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</si>
  <si>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</si>
  <si>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</si>
  <si>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</si>
  <si>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</si>
  <si>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</si>
  <si>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</si>
  <si>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</si>
  <si>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</si>
  <si>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</si>
  <si>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</si>
  <si>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</si>
  <si>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</si>
  <si>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</si>
  <si>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</si>
  <si>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</si>
  <si>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</si>
  <si>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</si>
  <si>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</si>
  <si>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</si>
  <si>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</si>
  <si>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</si>
  <si>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</si>
  <si>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</si>
  <si>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</si>
  <si>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</si>
  <si>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</si>
  <si>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</si>
  <si>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</si>
  <si>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</si>
  <si>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</si>
  <si>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</si>
  <si>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</si>
  <si>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</si>
  <si>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</si>
  <si>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</si>
  <si>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</si>
  <si>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</si>
  <si>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</si>
  <si>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</si>
  <si>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</si>
  <si>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</si>
  <si>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</si>
  <si>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</si>
  <si>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</si>
  <si>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</si>
  <si>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</si>
  <si>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</si>
  <si>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</si>
  <si>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</si>
  <si>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</si>
  <si>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</si>
  <si>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</si>
  <si>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</si>
  <si>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</si>
  <si>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</si>
  <si>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</si>
  <si>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</si>
  <si>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</si>
  <si>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</si>
  <si>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</si>
  <si>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</si>
  <si>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</si>
  <si>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</si>
  <si>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</si>
  <si>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</si>
  <si>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</si>
  <si>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</si>
  <si>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</si>
  <si>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</si>
  <si>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</si>
  <si>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</si>
  <si>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</si>
  <si>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</si>
  <si>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</si>
  <si>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</si>
  <si>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3.1.17</t>
  </si>
  <si>
    <t>3.1.18</t>
  </si>
  <si>
    <t>3.1.19</t>
  </si>
  <si>
    <t>3.1.20</t>
  </si>
  <si>
    <t>3.1.21</t>
  </si>
  <si>
    <t>3.1.22</t>
  </si>
  <si>
    <t>3.2.1</t>
  </si>
  <si>
    <t>3.2.2</t>
  </si>
  <si>
    <t>3.2.3</t>
  </si>
  <si>
    <t>3.3.1</t>
  </si>
  <si>
    <t>3.3.2</t>
  </si>
  <si>
    <t>3.3.3</t>
  </si>
  <si>
    <t>3.3.4</t>
  </si>
  <si>
    <t>3.3.5</t>
  </si>
  <si>
    <t>3.3.6</t>
  </si>
  <si>
    <t>3.3.7</t>
  </si>
  <si>
    <t>3.3.8</t>
  </si>
  <si>
    <t>3.3.9</t>
  </si>
  <si>
    <t>3.4.1</t>
  </si>
  <si>
    <t>3.4.2</t>
  </si>
  <si>
    <t>3.4.3</t>
  </si>
  <si>
    <t>3.4.4</t>
  </si>
  <si>
    <t>3.4.5</t>
  </si>
  <si>
    <t>3.4.6</t>
  </si>
  <si>
    <t>3.4.7</t>
  </si>
  <si>
    <t>3.4.8</t>
  </si>
  <si>
    <t>3.5.2</t>
  </si>
  <si>
    <t>3.5.3</t>
  </si>
  <si>
    <t>3.5.4</t>
  </si>
  <si>
    <t>3.5.5</t>
  </si>
  <si>
    <t>3.5.6</t>
  </si>
  <si>
    <t>3.5.8</t>
  </si>
  <si>
    <t>3.5.9</t>
  </si>
  <si>
    <t>3.5.10</t>
  </si>
  <si>
    <t>3.5.11</t>
  </si>
  <si>
    <t>3.6.1</t>
  </si>
  <si>
    <t>3.6.2</t>
  </si>
  <si>
    <t>3.6.3</t>
  </si>
  <si>
    <t>3.7.1</t>
  </si>
  <si>
    <t>3.7.2</t>
  </si>
  <si>
    <t>3.7.3</t>
  </si>
  <si>
    <t>3.7.4</t>
  </si>
  <si>
    <t>3.7.5</t>
  </si>
  <si>
    <t>3.7.6</t>
  </si>
  <si>
    <t>3.8.1</t>
  </si>
  <si>
    <t>3.8.2</t>
  </si>
  <si>
    <t>3.8.3</t>
  </si>
  <si>
    <t>3.8.4</t>
  </si>
  <si>
    <t>3.8.5</t>
  </si>
  <si>
    <t>3.8.6</t>
  </si>
  <si>
    <t>3.8.7</t>
  </si>
  <si>
    <t>3.8.8</t>
  </si>
  <si>
    <t>3.9.1</t>
  </si>
  <si>
    <t>3.9.2</t>
  </si>
  <si>
    <t>3.10.1</t>
  </si>
  <si>
    <t>3.10.2</t>
  </si>
  <si>
    <t>3.10.3</t>
  </si>
  <si>
    <t>3.10.4</t>
  </si>
  <si>
    <t>3.10.5</t>
  </si>
  <si>
    <t>3.10.6</t>
  </si>
  <si>
    <t>3.11.1</t>
  </si>
  <si>
    <t>3.11.2</t>
  </si>
  <si>
    <t>3.11.3</t>
  </si>
  <si>
    <t>3.12.1</t>
  </si>
  <si>
    <t>3.12.3</t>
  </si>
  <si>
    <t>3.12.4</t>
  </si>
  <si>
    <t>3.13.1</t>
  </si>
  <si>
    <t>3.13.3</t>
  </si>
  <si>
    <t>3.13.4</t>
  </si>
  <si>
    <t>3.13.5</t>
  </si>
  <si>
    <t>3.13.6</t>
  </si>
  <si>
    <t>3.13.7</t>
  </si>
  <si>
    <t>3.13.8</t>
  </si>
  <si>
    <t>3.13.9</t>
  </si>
  <si>
    <t>3.13.10</t>
  </si>
  <si>
    <t>3.13.11</t>
  </si>
  <si>
    <t>3.13.12</t>
  </si>
  <si>
    <t>3.13.13</t>
  </si>
  <si>
    <t>3.13.14</t>
  </si>
  <si>
    <t>3.13.15</t>
  </si>
  <si>
    <t>3.13.16</t>
  </si>
  <si>
    <t>3.14.1</t>
  </si>
  <si>
    <t>3.14.2</t>
  </si>
  <si>
    <t>3.14.3</t>
  </si>
  <si>
    <t>3.14.4</t>
  </si>
  <si>
    <t>3.14.5</t>
  </si>
  <si>
    <t>3.14.6</t>
  </si>
  <si>
    <t>3.14.7</t>
  </si>
  <si>
    <t>Authorize wireless access prior to allowing such connections.</t>
  </si>
  <si>
    <t>Protect wireless access using authentication and encryption.</t>
  </si>
  <si>
    <t>Control connection of mobile devices.</t>
  </si>
  <si>
    <t>Encrypt CUI on mobile devices and mobile computing platforms.21</t>
  </si>
  <si>
    <t>Verify and control/limit connections to and use of external systems.</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</si>
  <si>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</si>
  <si>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</si>
  <si>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</si>
  <si>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</si>
  <si>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</si>
  <si>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</si>
  <si>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</si>
  <si>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Review and update logged events.</t>
  </si>
  <si>
    <t>Alert in the event of an audit logging process failure.</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</si>
  <si>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</si>
  <si>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</si>
  <si>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</si>
  <si>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</si>
  <si>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</si>
  <si>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</si>
  <si>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</si>
  <si>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</si>
  <si>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</si>
  <si>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Define, document, approve, and enforce physical and logical access restrictions associated with changes to organizational systems.</t>
  </si>
  <si>
    <t>Employ the principle of least functionality by configuring organizational systems to provide only essential capabilities.</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</si>
  <si>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</si>
  <si>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</si>
  <si>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</si>
  <si>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</si>
  <si>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Authenticate (or verify) the identities of users, processes, or devices, as a prerequisite to allowing access to organizational systems.</t>
  </si>
  <si>
    <t>Use multifactor authentication 22 for local and network access 23 to privileged accounts and for network access to non-privileged accounts.</t>
  </si>
  <si>
    <t>Employ replay-resistant authentication mechanisms for network access to privileged and non- privileged accounts.</t>
  </si>
  <si>
    <t>Prevent reuse of identifiers for a defined period.</t>
  </si>
  <si>
    <t>Disable identifiers after a defined period of inactivity.</t>
  </si>
  <si>
    <t>Enforce a minimum password complexity and change of characters when new passwords are created.</t>
  </si>
  <si>
    <t>Prohibit password reuse for a specified number of generations.</t>
  </si>
  <si>
    <t>Allow temporary password use for system logons with an immediate change to a permanent password.</t>
  </si>
  <si>
    <t>Store and transmit only cryptographically-protected passwords.</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</si>
  <si>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</si>
  <si>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</si>
  <si>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</si>
  <si>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Test the organizational incident response capability.</t>
  </si>
  <si>
    <t>Ensure equipment removed for off-site maintenance is sanitized of any CUI.</t>
  </si>
  <si>
    <t>Require multifactor authentication to establish nonlocal maintenance sessions via external netw connections and terminate such connections when nonlocal maintenance is complete.</t>
  </si>
  <si>
    <t>Check media containing diagnostic and test programs for malicious code before the media are used in organizational systems.</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</si>
  <si>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</si>
  <si>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</si>
  <si>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</si>
  <si>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Identify unauthorized use of organizational systems.</t>
  </si>
  <si>
    <t>Sanitize or destroy system media containing CUI before disposal or release for reuse.</t>
  </si>
  <si>
    <t xml:space="preserve">Mark media with necessary CUI markings and distribution limitations. </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</si>
  <si>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</si>
  <si>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</si>
  <si>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Control the use of removable media on system components.</t>
  </si>
  <si>
    <t>Prohibit the use of portable storage devices when such devices have no identifiable owner.</t>
  </si>
  <si>
    <t>Protect the confidentiality of backup CUI at storage locations.</t>
  </si>
  <si>
    <t>Screen individuals prior to authorizing access to organizational systems containing CUI.</t>
  </si>
  <si>
    <t>Ensure that organizational systems containing CUI are protected during and after personnel actions such as terminations and transfers.</t>
  </si>
  <si>
    <t>Limit physical access to organizational systems, equipment, and the respective operating environments to authorized individuals.</t>
  </si>
  <si>
    <t>Protect and monitor the physical facility and support infrastructure for organizational systems.</t>
  </si>
  <si>
    <t>Escort visitors and monitor visitor activity.</t>
  </si>
  <si>
    <t>Maintain audit logs of physical access.</t>
  </si>
  <si>
    <t>Control and manage physical access devices.</t>
  </si>
  <si>
    <t>Enforce safeguarding measures for CUI at alternate work sites.</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</si>
  <si>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</si>
  <si>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</si>
  <si>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Remediate vulnerabilities in accordance with risk assessments.</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</si>
  <si>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</si>
  <si>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</si>
  <si>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Monitor security controls on an ongoing basis to ensure the continued effectiveness of the controls.</t>
  </si>
  <si>
    <t>Develop, document, and periodically update system security plans that describe system boundaries, system environments of operation, how security requirements are implemented, and the relationships with or connections to other systems.</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</si>
  <si>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</si>
  <si>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</si>
  <si>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Implement subnetworks for publicly accessible system components that are physically or logically separated from internal networks.</t>
  </si>
  <si>
    <t>Separate user functionality from system management functionality.</t>
  </si>
  <si>
    <t>Prevent unauthorized and unintended information transfer via shared system resources.</t>
  </si>
  <si>
    <t>Monitor organizational systems, including inbound and outbound communications traffic, to detect attacks and indicators of potential attacks.</t>
  </si>
  <si>
    <t>Deny network communications traffic by default and allow network communications traffic by exception (i.e., deny all, permit by exception).</t>
  </si>
  <si>
    <t>Prevent remote devices from simultaneously establishing non-remote connections with organizational systems and communicating via some other connection to resources in external networks (i.e., split tunneling).</t>
  </si>
  <si>
    <t>Implement cryptographic mechanisms to prevent unauthorized disclosure of CUI during transmission unless otherwise protected by alternative physical safeguards.</t>
  </si>
  <si>
    <t>Terminate network connections associated with communications sessions at the end of the sessions or after a defined period of inactivity.</t>
  </si>
  <si>
    <t>Establish and manage cryptographic keys for cryptography employed in organizational systems.</t>
  </si>
  <si>
    <t>Employ FIPS-validated cryptography when used to protect the confidentiality of CUI.</t>
  </si>
  <si>
    <t>Prohibit remote activation 27 of collaborative computing devices and provide indication of devices in use to users present at the device.</t>
  </si>
  <si>
    <t>Control and monitor the use of mobile code.</t>
  </si>
  <si>
    <t>Control and monitor the use of Voice over Internet Protocol (VoIP) technologies.</t>
  </si>
  <si>
    <t>Protect the authenticity of communications sessions.</t>
  </si>
  <si>
    <t>Protect the confidentiality of CUI at rest.</t>
  </si>
  <si>
    <t>Identify, report, and correct system flaws in a timely manner.</t>
  </si>
  <si>
    <t>Provide protection from malicious code at designated locations within organizational systems.</t>
  </si>
  <si>
    <t>Monitor system security alerts and advisories and take action in response.</t>
  </si>
  <si>
    <t>Update malicious code protection mechanisms when new releases are available.</t>
  </si>
  <si>
    <t>Perform periodic scans of organizational systems and real-time scans of files from external sources as files are downloaded, opened, or executed.</t>
  </si>
  <si>
    <t>3.1.12, 3.1.13, 3.1.14, 3.1.15, 3.1.8, 3.1.20, 3.7.5, 3.8.2, 3.13.7</t>
  </si>
  <si>
    <t>Perform maintenance on organizational systems.</t>
  </si>
  <si>
    <t>Provide controls on the tools, techniques, mechanisms, and personnel used to conduct system maintenance.</t>
  </si>
  <si>
    <t>Permitted Actions without Identification or Authentication</t>
  </si>
  <si>
    <t>Security Awareness and Training Policy and Procedures</t>
  </si>
  <si>
    <t>Audit and Accountability Policy and Procedures</t>
  </si>
  <si>
    <t>Security Assessment and Authorization Policies and Procedures</t>
  </si>
  <si>
    <t>Configuration Management Policy and Procedures</t>
  </si>
  <si>
    <t>Contingency Planning Policy and Procedures</t>
  </si>
  <si>
    <t>Information System Recovery and Reconstitution</t>
  </si>
  <si>
    <t>Identification and Authentication Policy and Procedures</t>
  </si>
  <si>
    <t>Identification and Authentication (Organizational Users)</t>
  </si>
  <si>
    <t>Integrated Information Security Analysis Team</t>
  </si>
  <si>
    <t>Physical and Environmental Protection Policy and Procedures</t>
  </si>
  <si>
    <t>Technical Surveillance Countermeasures Survey</t>
  </si>
  <si>
    <t>System and Services Acquisition Policy and Procedures</t>
  </si>
  <si>
    <t>Development Process, Standards, and Tools</t>
  </si>
  <si>
    <t>Customized Development of Critical Components</t>
  </si>
  <si>
    <t>System and Communications Protection Policy and Procedures</t>
  </si>
  <si>
    <t>Cryptographic Key Establishment and Management</t>
  </si>
  <si>
    <t>Secure Name /Address Resolution Service (Authoritative Source)</t>
  </si>
  <si>
    <t>Secure Name /Address Resolution Service (Recursive or Caching Resolver)</t>
  </si>
  <si>
    <t>Architecture and Provisioning for Name/Address Resolution Service</t>
  </si>
  <si>
    <t>System and Information Integrity Policy and Procedures</t>
  </si>
  <si>
    <t>Software, Firmware, and Information Integrity</t>
  </si>
  <si>
    <t>Information Security Measures of Performance</t>
  </si>
  <si>
    <t>Enterprise Architecture</t>
  </si>
  <si>
    <t>Critical Infrastructure Plan</t>
  </si>
  <si>
    <t>Risk Management Strategy</t>
  </si>
  <si>
    <t>Security Authorization Process</t>
  </si>
  <si>
    <t>Mission/Business Process Definition</t>
  </si>
  <si>
    <t>Isider Threat Program</t>
  </si>
  <si>
    <t>Information Security Workforce</t>
  </si>
  <si>
    <t>Testing, Training, &amp; Monitoring</t>
  </si>
  <si>
    <t>Contacts with Security Groups and Associations</t>
  </si>
  <si>
    <t>Threat Awareness Program</t>
  </si>
  <si>
    <t>Contingency Planning Guide for Federal Information Systems</t>
  </si>
  <si>
    <t>NIST SP 800-34</t>
  </si>
  <si>
    <t>NIST SP 800-46</t>
  </si>
  <si>
    <t>Guide to Enterprise Telework, Remote Access, and Bring Your Own Device (BYOD) Security</t>
  </si>
  <si>
    <t>Password -Based Authentication: Enforces minimum complexity</t>
  </si>
  <si>
    <t>AU-2(3)</t>
  </si>
  <si>
    <t>AC-6(9)</t>
  </si>
  <si>
    <t>Audit and Accountability: reviews and updates</t>
  </si>
  <si>
    <t>Access Control: Auditing use of privileged functions</t>
  </si>
  <si>
    <t>AC-19(5)</t>
  </si>
  <si>
    <t>Access Control: Full device / container based encryption</t>
  </si>
  <si>
    <t>NIST SP 800-60</t>
  </si>
  <si>
    <t>NIST SP 800-88</t>
  </si>
  <si>
    <t>Guide for Mapping Types of Information and Information Systems to Security Categories</t>
  </si>
  <si>
    <t>Guidelines for Media Sanitization</t>
  </si>
  <si>
    <t>Security management process: Implement policies and procedures to prevent, detect, contain, and correct security violations.</t>
  </si>
  <si>
    <t>Has the risk management process been completed using IAW NIST Guidelines?</t>
  </si>
  <si>
    <t>D</t>
  </si>
  <si>
    <t>C</t>
  </si>
  <si>
    <t>B</t>
  </si>
  <si>
    <t>A</t>
  </si>
  <si>
    <t>Product Name and Version Information</t>
  </si>
  <si>
    <t>http://www.vendor.domain/privacynotice</t>
  </si>
  <si>
    <t>Vendor Contact E-mail Address</t>
  </si>
  <si>
    <t>555-555-5555</t>
  </si>
  <si>
    <t>Frameworks</t>
  </si>
  <si>
    <t>Do you conform with a specific industry standard security framework? (e.g. NIST Cybersecurity Framework, ISO 27001, etc.)</t>
  </si>
  <si>
    <t>Do you have a dedicated Software and System Development team(s)? (e.g. Customer Support, Implementation, Product Management, etc.)</t>
  </si>
  <si>
    <t>Include circumstances that may involve off-shoring or multi-national agreements.</t>
  </si>
  <si>
    <t>Include the number of years and in what capacity.</t>
  </si>
  <si>
    <t>Share any details that would help information security analysts assess your product.</t>
  </si>
  <si>
    <t>Can you enforce password/passphrase aging requirements?</t>
  </si>
  <si>
    <r>
      <t xml:space="preserve">Does the </t>
    </r>
    <r>
      <rPr>
        <i/>
        <sz val="11"/>
        <color theme="1"/>
        <rFont val="Verdana"/>
        <family val="2"/>
      </rPr>
      <t>system</t>
    </r>
    <r>
      <rPr>
        <sz val="11"/>
        <color theme="1"/>
        <rFont val="Verdana"/>
        <family val="2"/>
      </rPr>
      <t xml:space="preserve"> (servers/infrastructure) support external authentication services (e.g. Active Directory, LDAP) in place of local authentication?</t>
    </r>
  </si>
  <si>
    <r>
      <t xml:space="preserve">Does your </t>
    </r>
    <r>
      <rPr>
        <i/>
        <sz val="11"/>
        <color theme="1"/>
        <rFont val="Verdana"/>
        <family val="2"/>
      </rPr>
      <t xml:space="preserve">application </t>
    </r>
    <r>
      <rPr>
        <sz val="11"/>
        <color theme="1"/>
        <rFont val="Verdana"/>
        <family val="2"/>
      </rPr>
      <t>support integration with other authentication and authorization systems?  List which ones (such as Active Directory, Kerberos and what version) in Additional Info?</t>
    </r>
  </si>
  <si>
    <t>Are audit logs available that include AT LEAST all of the following; login, logout, actions performed, and source IP address?</t>
  </si>
  <si>
    <t>Do you currently use encryption in your database(s)?</t>
  </si>
  <si>
    <t>Are you utilizing a web application firewall (WAF) and/or a stateful packet inspection (SPI) firewall?</t>
  </si>
  <si>
    <t>Qualitative Questions</t>
  </si>
  <si>
    <t>Compliant?</t>
  </si>
  <si>
    <t>Vendor Email Address</t>
  </si>
  <si>
    <t>Institution's Security Framework</t>
  </si>
  <si>
    <t>Vendor</t>
  </si>
  <si>
    <t>Product</t>
  </si>
  <si>
    <t>Description</t>
  </si>
  <si>
    <t>v2.00</t>
  </si>
  <si>
    <t>Proceed to the next tab, Instructions.</t>
  </si>
  <si>
    <t>GNRL-01 through GNRL-15; populated by Vendor</t>
  </si>
  <si>
    <t>GNRL-02</t>
  </si>
  <si>
    <t>GNRL-03</t>
  </si>
  <si>
    <t>GNRL-04</t>
  </si>
  <si>
    <t>GNRL-05</t>
  </si>
  <si>
    <t>GNRL-06</t>
  </si>
  <si>
    <t>GNRL-07</t>
  </si>
  <si>
    <t>Institution's Security Analyst/Engineer Name</t>
  </si>
  <si>
    <t>Brief Description of the Product</t>
  </si>
  <si>
    <t>Vendor Data Zone</t>
  </si>
  <si>
    <t>Institution Data Zone</t>
  </si>
  <si>
    <t>See Instructions tab for guidance</t>
  </si>
  <si>
    <t>GNRL-11 and GNRL-12; populated by Institution's Security Office</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</si>
  <si>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indexed="8"/>
        <rFont val="Verdana"/>
        <family val="2"/>
      </rPr>
      <t>. The purpose of this worksheet is for the vendor to submit robust security safeguard information in regards to the product (software/service) being assessed in the Institution's assessment process.</t>
    </r>
  </si>
  <si>
    <r>
      <t xml:space="preserve">This section is self-explanatory; product specifics and contact information. </t>
    </r>
    <r>
      <rPr>
        <b/>
        <sz val="11"/>
        <color indexed="8"/>
        <rFont val="Verdana"/>
        <family val="2"/>
      </rPr>
      <t>GNRL-01 through GNRL-10 should be populated by the Vendor</t>
    </r>
    <r>
      <rPr>
        <sz val="11"/>
        <color indexed="8"/>
        <rFont val="Verdana"/>
        <family val="2"/>
      </rPr>
      <t>. GNRL-11 and GNRL-12 are for Institution use only.</t>
    </r>
  </si>
  <si>
    <t>Focused on external documentation, the Institution is interested in the frameworks that guide your security strategy and what has been done to certify these implementations.</t>
  </si>
  <si>
    <t>The remainder of the document consists of various safeguards, grouped generally by section.</t>
  </si>
  <si>
    <t>Definitions and Data Zones</t>
  </si>
  <si>
    <t>Institution</t>
  </si>
  <si>
    <t>The country/region in which an Institution is located, including all laws and regulations in-scope within that country/region.</t>
  </si>
  <si>
    <t>The country/region in which a vendor is headquartered and/or serves its products/services, including all laws and regulations in-scope within that country/region.</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</si>
  <si>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theme="1"/>
        <rFont val="Verdana"/>
        <family val="2"/>
      </rPr>
      <t>you may want to populate a HECVAT in the context for each security zone</t>
    </r>
    <r>
      <rPr>
        <sz val="11"/>
        <color theme="1"/>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</si>
  <si>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r>
      <rPr>
        <b/>
        <sz val="11"/>
        <color theme="1"/>
        <rFont val="Verdana"/>
        <family val="2"/>
      </rPr>
      <t>Example A</t>
    </r>
    <r>
      <rPr>
        <sz val="11"/>
        <color theme="1"/>
        <rFont val="Verdana"/>
        <family val="2"/>
      </rPr>
      <t xml:space="preserve">: If vendor ABC is headquartered and stores data in Canada, and provides services to only customers in Canada, ABC should state "Canada" in both Data Zone fields.
</t>
    </r>
    <r>
      <rPr>
        <b/>
        <sz val="11"/>
        <color theme="1"/>
        <rFont val="Verdana"/>
        <family val="2"/>
      </rPr>
      <t>Example B</t>
    </r>
    <r>
      <rPr>
        <sz val="11"/>
        <color theme="1"/>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theme="1"/>
        <rFont val="Verdana"/>
        <family val="2"/>
      </rPr>
      <t>Example C</t>
    </r>
    <r>
      <rPr>
        <sz val="11"/>
        <color theme="1"/>
        <rFont val="Verdana"/>
        <family val="2"/>
      </rPr>
      <t>: If your security strategy is broad and doesn't fit this statement model, provide a brief summary in each field and the Institution's Security Analyst can assess your response.</t>
    </r>
  </si>
  <si>
    <t>Data Reporting</t>
  </si>
  <si>
    <t>To update data in the Report tabs, click Refresh All in the Menu tab. Input provided in the HECVAT tab is assessed a preliminary score pending Institution's Security Analyst review.</t>
  </si>
  <si>
    <t>For Institution's Security Analysts</t>
  </si>
  <si>
    <t>APPL-01</t>
  </si>
  <si>
    <t>APPL-02</t>
  </si>
  <si>
    <t>APPL-06</t>
  </si>
  <si>
    <t>AAAI-01</t>
  </si>
  <si>
    <t>AAAI-10</t>
  </si>
  <si>
    <t>AAAI-15</t>
  </si>
  <si>
    <t>QUAL-04</t>
  </si>
  <si>
    <t>Does your organization conduct an annual test of relocating to an alternate site for business recovery purposes?</t>
  </si>
  <si>
    <t xml:space="preserve">Do you have a documented and currently followed change management process (CMP)? </t>
  </si>
  <si>
    <t>Do you have policy and procedure, currently implemented, guiding how security risks are mitigated until patches can be applied?</t>
  </si>
  <si>
    <t>Do procedures exist to provide that emergency changes are documented and authorized (including after the fact approval)?</t>
  </si>
  <si>
    <t>Is sensitive data encrypted in transport? (e.g. system-to-client)</t>
  </si>
  <si>
    <t>DATA-01</t>
  </si>
  <si>
    <t>DATA-03</t>
  </si>
  <si>
    <t>DATA-23</t>
  </si>
  <si>
    <t>DATA-24</t>
  </si>
  <si>
    <t>DATA-29</t>
  </si>
  <si>
    <t>DCTR-09</t>
  </si>
  <si>
    <t>QUAL-05</t>
  </si>
  <si>
    <t>DRPL-12</t>
  </si>
  <si>
    <t>FIDP-02</t>
  </si>
  <si>
    <t>Are information security principles designed into the product lifecycle?</t>
  </si>
  <si>
    <t>PPPR-10</t>
  </si>
  <si>
    <t>PPPR-16</t>
  </si>
  <si>
    <t>VULN05</t>
  </si>
  <si>
    <t xml:space="preserve">Are your systems and applications scanned for vulnerabilities [that are remediated] prior to new releases?                            </t>
  </si>
  <si>
    <t>Does your web-based interface support authentication, including standards-based single-sign-on? (e.g. InCommon)</t>
  </si>
  <si>
    <t>mm/dd/yyyy</t>
  </si>
  <si>
    <t>Major revision. Visit https://www.educause.edu/hecvat for details.</t>
  </si>
  <si>
    <t>Will the institution be notified of major changes to your environment that could impact the institution's security posture?</t>
  </si>
  <si>
    <t>Do you physically and logically separate institution's data from that of other customers?</t>
  </si>
  <si>
    <t>Do backups containing institution data ever leave the institution's Data Zone, either physically or via network routing?</t>
  </si>
  <si>
    <t>Will any institution data leave the institution's Data Zone?</t>
  </si>
  <si>
    <t>Does your company own the physical data center where the institution's data will reside?</t>
  </si>
  <si>
    <t>Are any disaster recovery locations outside the institution's Data Zone?</t>
  </si>
  <si>
    <t>Overall Score</t>
  </si>
  <si>
    <t>High Risk, Non-Compliant Responses</t>
  </si>
  <si>
    <t>Convert Qualitative Answer to Quantitative Value</t>
  </si>
  <si>
    <t>AC-5, CP-4, CP-10, NIST SP 800-34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</si>
  <si>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</si>
  <si>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</si>
  <si>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</si>
  <si>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</si>
  <si>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</si>
  <si>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</si>
  <si>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</si>
  <si>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</si>
  <si>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</si>
  <si>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</si>
  <si>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</si>
  <si>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</si>
  <si>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</si>
  <si>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</si>
  <si>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</si>
  <si>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</si>
  <si>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</si>
  <si>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</si>
  <si>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</si>
  <si>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</si>
  <si>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</si>
  <si>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</si>
  <si>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</si>
  <si>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</si>
  <si>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</si>
  <si>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</si>
  <si>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AC-14</t>
    </r>
  </si>
  <si>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</si>
  <si>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</si>
  <si>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</si>
  <si>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</si>
  <si>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</si>
  <si>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</si>
  <si>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</si>
  <si>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</si>
  <si>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</si>
  <si>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</si>
  <si>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</si>
  <si>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</si>
  <si>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</si>
  <si>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</si>
  <si>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</si>
  <si>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</si>
  <si>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</si>
  <si>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</si>
  <si>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</si>
  <si>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</si>
  <si>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</si>
  <si>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</si>
  <si>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</si>
  <si>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</si>
  <si>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</si>
  <si>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</si>
  <si>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</si>
  <si>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</si>
  <si>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</si>
  <si>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</si>
  <si>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r>
      <rPr>
        <sz val="10"/>
        <color rgb="FF231F20"/>
        <rFont val="Helvetica"/>
        <family val="2"/>
      </rPr>
      <t>AU-2</t>
    </r>
  </si>
  <si>
    <r>
      <rPr>
        <sz val="10"/>
        <color rgb="FF231F20"/>
        <rFont val="Helvetica"/>
        <family val="2"/>
      </rPr>
      <t>Audit Events</t>
    </r>
  </si>
  <si>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</si>
  <si>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</si>
  <si>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</si>
  <si>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</si>
  <si>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</si>
  <si>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</si>
  <si>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</si>
  <si>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</si>
  <si>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</si>
  <si>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</si>
  <si>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</si>
  <si>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</si>
  <si>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</si>
  <si>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</si>
  <si>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</si>
  <si>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</si>
  <si>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</si>
  <si>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</si>
  <si>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</si>
  <si>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</si>
  <si>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</si>
  <si>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</si>
  <si>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</si>
  <si>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</si>
  <si>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</si>
  <si>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</si>
  <si>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</si>
  <si>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</si>
  <si>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</si>
  <si>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</si>
  <si>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</si>
  <si>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</si>
  <si>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</si>
  <si>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</si>
  <si>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</si>
  <si>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</si>
  <si>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</si>
  <si>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</si>
  <si>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</si>
  <si>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</si>
  <si>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</si>
  <si>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</si>
  <si>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</si>
  <si>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</si>
  <si>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</si>
  <si>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</si>
  <si>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</si>
  <si>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</si>
  <si>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</si>
  <si>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</si>
  <si>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</si>
  <si>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</si>
  <si>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</si>
  <si>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</si>
  <si>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</si>
  <si>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</si>
  <si>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</si>
  <si>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</si>
  <si>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</si>
  <si>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</si>
  <si>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</si>
  <si>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</si>
  <si>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</si>
  <si>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</si>
  <si>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</si>
  <si>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</si>
  <si>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</si>
  <si>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</si>
  <si>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</si>
  <si>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</si>
  <si>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</si>
  <si>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</si>
  <si>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</si>
  <si>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</si>
  <si>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</si>
  <si>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</si>
  <si>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</si>
  <si>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</si>
  <si>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</si>
  <si>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</si>
  <si>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</si>
  <si>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</si>
  <si>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</si>
  <si>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</si>
  <si>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</si>
  <si>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</si>
  <si>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</si>
  <si>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</si>
  <si>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</si>
  <si>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r>
      <rPr>
        <sz val="10"/>
        <color rgb="FF231F20"/>
        <rFont val="Helvetica"/>
        <family val="2"/>
      </rPr>
      <t>IA-2</t>
    </r>
  </si>
  <si>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</si>
  <si>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</si>
  <si>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</si>
  <si>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</si>
  <si>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</si>
  <si>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</si>
  <si>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</si>
  <si>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</si>
  <si>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</si>
  <si>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</si>
  <si>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</si>
  <si>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</si>
  <si>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</si>
  <si>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</si>
  <si>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</si>
  <si>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</si>
  <si>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</si>
  <si>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</si>
  <si>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</si>
  <si>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</si>
  <si>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</si>
  <si>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</si>
  <si>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</si>
  <si>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</si>
  <si>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</si>
  <si>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</si>
  <si>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</si>
  <si>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</si>
  <si>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</si>
  <si>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</si>
  <si>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</si>
  <si>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</si>
  <si>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</si>
  <si>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</si>
  <si>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</si>
  <si>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</si>
  <si>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</si>
  <si>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</si>
  <si>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</si>
  <si>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</si>
  <si>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</si>
  <si>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</si>
  <si>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</si>
  <si>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</si>
  <si>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</si>
  <si>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</si>
  <si>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</si>
  <si>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</si>
  <si>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</si>
  <si>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</si>
  <si>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</si>
  <si>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</si>
  <si>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</si>
  <si>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</si>
  <si>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</si>
  <si>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</si>
  <si>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</si>
  <si>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</si>
  <si>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</si>
  <si>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</si>
  <si>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</si>
  <si>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</si>
  <si>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</si>
  <si>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</si>
  <si>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</si>
  <si>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</si>
  <si>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</si>
  <si>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</si>
  <si>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</si>
  <si>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</si>
  <si>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</si>
  <si>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</si>
  <si>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</si>
  <si>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</si>
  <si>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</si>
  <si>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</si>
  <si>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</si>
  <si>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</si>
  <si>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</si>
  <si>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</si>
  <si>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</si>
  <si>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</si>
  <si>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</si>
  <si>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</si>
  <si>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</si>
  <si>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</si>
  <si>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</si>
  <si>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</si>
  <si>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</si>
  <si>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</si>
  <si>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</si>
  <si>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</si>
  <si>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</si>
  <si>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</si>
  <si>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</si>
  <si>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</si>
  <si>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</si>
  <si>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</si>
  <si>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</si>
  <si>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</si>
  <si>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</si>
  <si>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</si>
  <si>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</si>
  <si>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</si>
  <si>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</si>
  <si>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</si>
  <si>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</si>
  <si>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</si>
  <si>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</si>
  <si>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</si>
  <si>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</si>
  <si>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</si>
  <si>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</si>
  <si>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</si>
  <si>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</si>
  <si>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</si>
  <si>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</si>
  <si>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</si>
  <si>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</si>
  <si>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</si>
  <si>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</si>
  <si>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</si>
  <si>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</si>
  <si>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</si>
  <si>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</si>
  <si>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</si>
  <si>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</si>
  <si>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</si>
  <si>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</si>
  <si>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</si>
  <si>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</si>
  <si>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</si>
  <si>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</si>
  <si>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</si>
  <si>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</si>
  <si>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</si>
  <si>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</si>
  <si>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</si>
  <si>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</si>
  <si>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</si>
  <si>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</si>
  <si>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</si>
  <si>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</si>
  <si>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</si>
  <si>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r>
      <rPr>
        <sz val="10"/>
        <color rgb="FF231F20"/>
        <rFont val="Helvetica"/>
        <family val="2"/>
      </rPr>
      <t>SA-1</t>
    </r>
  </si>
  <si>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</si>
  <si>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</si>
  <si>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</si>
  <si>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</si>
  <si>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</si>
  <si>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</si>
  <si>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</si>
  <si>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</si>
  <si>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</si>
  <si>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</si>
  <si>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</si>
  <si>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</si>
  <si>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</si>
  <si>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</si>
  <si>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</si>
  <si>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</si>
  <si>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</si>
  <si>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</si>
  <si>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</si>
  <si>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</si>
  <si>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</si>
  <si>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</si>
  <si>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</si>
  <si>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</si>
  <si>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</si>
  <si>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</si>
  <si>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</si>
  <si>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</si>
  <si>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</si>
  <si>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</si>
  <si>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</si>
  <si>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</si>
  <si>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</si>
  <si>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</si>
  <si>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</si>
  <si>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</si>
  <si>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</si>
  <si>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</si>
  <si>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</si>
  <si>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</si>
  <si>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</si>
  <si>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</si>
  <si>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</si>
  <si>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</si>
  <si>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</si>
  <si>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</si>
  <si>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</si>
  <si>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</si>
  <si>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</si>
  <si>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</si>
  <si>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</si>
  <si>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</si>
  <si>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</si>
  <si>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</si>
  <si>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</si>
  <si>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</si>
  <si>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</si>
  <si>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</si>
  <si>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</si>
  <si>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</si>
  <si>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</si>
  <si>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</si>
  <si>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</si>
  <si>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</si>
  <si>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</si>
  <si>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</si>
  <si>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</si>
  <si>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</si>
  <si>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</si>
  <si>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</si>
  <si>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</si>
  <si>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</si>
  <si>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</si>
  <si>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r>
      <rPr>
        <sz val="10"/>
        <color rgb="FF231F20"/>
        <rFont val="Helvetica"/>
        <family val="2"/>
      </rPr>
      <t>SC-21</t>
    </r>
  </si>
  <si>
    <r>
      <rPr>
        <sz val="10"/>
        <color rgb="FF231F20"/>
        <rFont val="Helvetica"/>
        <family val="2"/>
      </rPr>
      <t>SC-22</t>
    </r>
  </si>
  <si>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</si>
  <si>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</si>
  <si>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</si>
  <si>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</si>
  <si>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</si>
  <si>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</si>
  <si>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</si>
  <si>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</si>
  <si>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</si>
  <si>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</si>
  <si>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</si>
  <si>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</si>
  <si>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</si>
  <si>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</si>
  <si>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</si>
  <si>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</si>
  <si>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</si>
  <si>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</si>
  <si>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</si>
  <si>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</si>
  <si>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</si>
  <si>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</si>
  <si>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</si>
  <si>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</si>
  <si>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</si>
  <si>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</si>
  <si>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</si>
  <si>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</si>
  <si>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</si>
  <si>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</si>
  <si>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</si>
  <si>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</si>
  <si>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</si>
  <si>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</si>
  <si>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</si>
  <si>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</si>
  <si>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</si>
  <si>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</si>
  <si>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</si>
  <si>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</si>
  <si>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</si>
  <si>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</si>
  <si>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</si>
  <si>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</si>
  <si>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</si>
  <si>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</si>
  <si>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</si>
  <si>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</si>
  <si>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</si>
  <si>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</si>
  <si>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</si>
  <si>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</si>
  <si>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</si>
  <si>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</si>
  <si>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</si>
  <si>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</si>
  <si>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</si>
  <si>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</si>
  <si>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</si>
  <si>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</si>
  <si>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</si>
  <si>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</si>
  <si>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</si>
  <si>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</si>
  <si>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</si>
  <si>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</si>
  <si>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</si>
  <si>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</si>
  <si>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</si>
  <si>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</si>
  <si>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</si>
  <si>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</si>
  <si>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</si>
  <si>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</si>
  <si>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</si>
  <si>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</si>
  <si>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</si>
  <si>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</si>
  <si>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</si>
  <si>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</si>
  <si>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</si>
  <si>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</si>
  <si>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</si>
  <si>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</si>
  <si>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r>
      <rPr>
        <sz val="12"/>
        <color rgb="FF000000"/>
        <rFont val="Verdana"/>
        <family val="2"/>
      </rPr>
      <t/>
    </r>
  </si>
  <si>
    <r>
      <rPr>
        <sz val="10"/>
        <color rgb="FF231F20"/>
        <rFont val="Helvetica"/>
        <family val="2"/>
      </rPr>
      <t>PM-7</t>
    </r>
    <r>
      <rPr>
        <sz val="12"/>
        <color rgb="FF000000"/>
        <rFont val="Verdana"/>
        <family val="2"/>
      </rPr>
      <t/>
    </r>
  </si>
  <si>
    <r>
      <rPr>
        <sz val="10"/>
        <color rgb="FF231F20"/>
        <rFont val="Helvetica"/>
        <family val="2"/>
      </rPr>
      <t>PM-8</t>
    </r>
    <r>
      <rPr>
        <sz val="12"/>
        <color rgb="FF000000"/>
        <rFont val="Verdana"/>
        <family val="2"/>
      </rPr>
      <t/>
    </r>
  </si>
  <si>
    <r>
      <rPr>
        <sz val="10"/>
        <color rgb="FF231F20"/>
        <rFont val="Helvetica"/>
        <family val="2"/>
      </rPr>
      <t>PM-9</t>
    </r>
    <r>
      <rPr>
        <sz val="12"/>
        <color rgb="FF000000"/>
        <rFont val="Verdana"/>
        <family val="2"/>
      </rPr>
      <t/>
    </r>
  </si>
  <si>
    <r>
      <rPr>
        <sz val="10"/>
        <color rgb="FF231F20"/>
        <rFont val="Helvetica"/>
        <family val="2"/>
      </rPr>
      <t>PM-10</t>
    </r>
    <r>
      <rPr>
        <sz val="12"/>
        <color rgb="FF000000"/>
        <rFont val="Verdana"/>
        <family val="2"/>
      </rPr>
      <t/>
    </r>
  </si>
  <si>
    <r>
      <rPr>
        <sz val="10"/>
        <color rgb="FF231F20"/>
        <rFont val="Helvetica"/>
        <family val="2"/>
      </rPr>
      <t>PM-11</t>
    </r>
    <r>
      <rPr>
        <sz val="12"/>
        <color rgb="FF000000"/>
        <rFont val="Verdana"/>
        <family val="2"/>
      </rPr>
      <t/>
    </r>
  </si>
  <si>
    <r>
      <rPr>
        <sz val="10"/>
        <color rgb="FF231F20"/>
        <rFont val="Helvetica"/>
        <family val="2"/>
      </rPr>
      <t>PM-12</t>
    </r>
    <r>
      <rPr>
        <sz val="12"/>
        <color rgb="FF000000"/>
        <rFont val="Verdana"/>
        <family val="2"/>
      </rPr>
      <t/>
    </r>
  </si>
  <si>
    <r>
      <rPr>
        <sz val="10"/>
        <color rgb="FF231F20"/>
        <rFont val="Helvetica"/>
        <family val="2"/>
      </rPr>
      <t>PM-13</t>
    </r>
    <r>
      <rPr>
        <sz val="12"/>
        <color rgb="FF000000"/>
        <rFont val="Verdana"/>
        <family val="2"/>
      </rPr>
      <t/>
    </r>
  </si>
  <si>
    <r>
      <rPr>
        <sz val="10"/>
        <color rgb="FF231F20"/>
        <rFont val="Helvetica"/>
        <family val="2"/>
      </rPr>
      <t>PM-14</t>
    </r>
    <r>
      <rPr>
        <sz val="12"/>
        <color rgb="FF000000"/>
        <rFont val="Verdana"/>
        <family val="2"/>
      </rPr>
      <t/>
    </r>
  </si>
  <si>
    <r>
      <rPr>
        <sz val="10"/>
        <color rgb="FF231F20"/>
        <rFont val="Helvetica"/>
        <family val="2"/>
      </rPr>
      <t>PM-15</t>
    </r>
    <r>
      <rPr>
        <sz val="12"/>
        <color rgb="FF000000"/>
        <rFont val="Verdana"/>
        <family val="2"/>
      </rPr>
      <t/>
    </r>
  </si>
  <si>
    <r>
      <rPr>
        <sz val="10"/>
        <color rgb="FF231F20"/>
        <rFont val="Helvetica"/>
        <family val="2"/>
      </rPr>
      <t>PM-16</t>
    </r>
    <r>
      <rPr>
        <sz val="12"/>
        <color rgb="FF000000"/>
        <rFont val="Verdana"/>
        <family val="2"/>
      </rPr>
      <t/>
    </r>
  </si>
  <si>
    <r>
      <rPr>
        <sz val="10"/>
        <color rgb="FF231F20"/>
        <rFont val="Helvetica"/>
        <family val="2"/>
      </rPr>
      <t>Withdrawn</t>
    </r>
  </si>
  <si>
    <t>v2.01</t>
  </si>
  <si>
    <t>Cleaned up old question references, added Excel backwards compatibility through named ranges, and fixed analyst report view.</t>
  </si>
  <si>
    <t>Minor calculation revision in Summary Report scoring.</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</si>
  <si>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</si>
  <si>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Added tertiary services narrative question (DNS, ISP, etc.).</t>
  </si>
  <si>
    <t>Fixed versioning issues</t>
  </si>
  <si>
    <t>Reason for Question</t>
  </si>
  <si>
    <t>Follow-up Inquiries/Responses</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</si>
  <si>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</si>
  <si>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</si>
  <si>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</si>
  <si>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</si>
  <si>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</si>
  <si>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</si>
  <si>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</si>
  <si>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</si>
  <si>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</si>
  <si>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Inquire about any privacy language the vendor may have. It may not be ideal but there may be something available to assess or enough to have your legal counsel or policy/privacy professionals review.</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</si>
  <si>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</si>
  <si>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</si>
  <si>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</si>
  <si>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</si>
  <si>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</si>
  <si>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</si>
  <si>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</si>
  <si>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</si>
  <si>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</si>
  <si>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</si>
  <si>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</si>
  <si>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</si>
  <si>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</si>
  <si>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</si>
  <si>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</si>
  <si>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</si>
  <si>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Many systems can be used a variety of ways. We want these implementation type diagrams so that we can understand the "real" use of the product.</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</si>
  <si>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</si>
  <si>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</si>
  <si>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</si>
  <si>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</si>
  <si>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</si>
  <si>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If a vendor indicates that a system is standalone and cannot integrate with community standards, follow-up with maturity questions and ask about other commodity type functions or other system requirements your institution may have.</t>
  </si>
  <si>
    <t>[Same as above] If a vendor indicates that a system is standalone and cannot integrate with community standards, follow-up with maturity questions and ask about other commodity type functions or other system requirements your institution may have.</t>
  </si>
  <si>
    <t>Follow-up inquiries for system authentication will be unique to your institution (e.g. policy, infrastructure, etc.)</t>
  </si>
  <si>
    <t>Strong logging capabilities are vital to the proper management of a system. Implementing an immature system that lacks sufficient logging capabilities exposes your institution to great risk. Depending on your risk tolerance and the use case, your institution may or may not be concerned.</t>
  </si>
  <si>
    <t>If a weak response is given to this answer, it is an indicator that a sales representative populated the document and response scrutiny should be increased. 
If a vendor does not answer appropriately, a follow-up request to have the question fully-answered is appropriate.</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</si>
  <si>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</si>
  <si>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</si>
  <si>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</si>
  <si>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</si>
  <si>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</si>
  <si>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</si>
  <si>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</si>
  <si>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Follow-up inquiries for the vendors patching practices will be institution/implementation specific.</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</si>
  <si>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</si>
  <si>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</si>
  <si>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</si>
  <si>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</si>
  <si>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</si>
  <si>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</si>
  <si>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</si>
  <si>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</si>
  <si>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</si>
  <si>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</si>
  <si>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</si>
  <si>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</si>
  <si>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</si>
  <si>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</si>
  <si>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</si>
  <si>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</si>
  <si>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</si>
  <si>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</si>
  <si>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</si>
  <si>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</si>
  <si>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</si>
  <si>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</si>
  <si>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</si>
  <si>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If the vendor does not have a DRP, point them to https://www.sans.org/reading-room/whitepapers/recovery/disaster-recovery-plan-1164</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</si>
  <si>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</si>
  <si>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</si>
  <si>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</si>
  <si>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</si>
  <si>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</si>
  <si>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</si>
  <si>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</si>
  <si>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</si>
  <si>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If a weak response is given to this answer, response scrutiny should be increased. Inquiry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</si>
  <si>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</si>
  <si>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</si>
  <si>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</si>
  <si>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</si>
  <si>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If information security principles are not designed into the product lifecycle, point the vendor to OWASP's Secure Coding Practices - Quick Reference Guide at https://www.owasp.org/index.php/OWASP_Secure_Coding_Practices_-_Quick_Reference_Guide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</si>
  <si>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</si>
  <si>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</si>
  <si>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</si>
  <si>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</si>
  <si>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</si>
  <si>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</si>
  <si>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</si>
  <si>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</si>
  <si>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</si>
  <si>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v.2.1</t>
  </si>
  <si>
    <t>Higher Education Community Vendor Assessment Toolkit - Lite - Change Log</t>
  </si>
  <si>
    <t>Step 1: Complete each section answering each set of questions in order from top to bottom; the built-in formatting logic relies on this order. Step 2: Submit the completed Higher Education Community Vendor Assessment Toolkit - Lite to the institution according to institutional procedures.</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</si>
  <si>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</si>
  <si>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Defining scale of company (support, resources, skillsets), General information about the organization that may be concerning.</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</si>
  <si>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deemed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</si>
  <si>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Updated name, fixed calculation error on comp-06, changed question text on Standards Crosswalk to vlookups, added Analyst Reference tab, fixed external links</t>
  </si>
  <si>
    <t>Higher Education Community Vendor Assessment Tool - Lite - Instructions</t>
  </si>
  <si>
    <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</si>
  <si>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Any school, college, or university using the Higher Education Community Vendor Assessment Tool - Lite</t>
  </si>
  <si>
    <t>Higher Education Community Vendor Assessment Tool (HECVAT) - Lite</t>
  </si>
  <si>
    <t>Higher Education Community Vendor Assessment Tool (HECVAT) - Lite - Standards Crosswalk</t>
  </si>
  <si>
    <t>Higher Education Community Vendor Assessment Tool (HECVAT) - Lite - Analyst Reference</t>
  </si>
  <si>
    <t>HECVAT - Lite - Analyst Report</t>
  </si>
  <si>
    <t>HECVAT - Lite - Summary Report</t>
  </si>
  <si>
    <t>v2.02</t>
  </si>
  <si>
    <t>v2.03</t>
  </si>
  <si>
    <t>v2.04</t>
  </si>
  <si>
    <t>Proceed to the next tab, HECVAT - Lite.</t>
  </si>
  <si>
    <r>
      <t xml:space="preserve">1. Raw vendor answers can be viewed on the </t>
    </r>
    <r>
      <rPr>
        <b/>
        <sz val="11"/>
        <color rgb="FF000000"/>
        <rFont val="Verdana"/>
        <family val="2"/>
      </rPr>
      <t>HECVAT - Lite</t>
    </r>
    <r>
      <rPr>
        <sz val="11"/>
        <color indexed="8"/>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</si>
  <si>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If STAR certification is important to your institution you may have specific follow-up details for documentation purposes.</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</si>
  <si>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</si>
  <si>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Normally a vendor will state their overall longevity but not talk about the software/service/product under evaluation. Follow-up's includes specific questions about the origins of the software/service/product and references will be requested.</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</si>
  <si>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</si>
  <si>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Understanding access control capabilities allows us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</si>
  <si>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</si>
  <si>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Ask the vendor to summarize why a multi-tenant (or other) environment/strategy is implemented and what compensating controls they have in place to ensure appropriate levels of confidentiality and integrity.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</si>
  <si>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</si>
  <si>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[Same as above] 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</si>
  <si>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</si>
  <si>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 xml:space="preserve">In the context of the CIA triad, this question is focused on availability and is often in need of a follow-up. Understanding the maturing of a vendor's BCP can shed light on many other aspects of a vendor's overall security state. </t>
  </si>
  <si>
    <t>Testing a BCP is an important action that improves the efficiency and accuracy of a vendor's continuity plans. Vague responses to this question should be met with concern and appropriate follow-up, based on your institutions risk tolerance.</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</si>
  <si>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</si>
  <si>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</si>
  <si>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 xml:space="preserve">In the context of the CIA triad, this question is focused on availability and is often in need of a follow-up. Understanding the maturing of a vendor's DRP can shed light on many other aspects of a vendor's overall security state. </t>
  </si>
  <si>
    <t>Testing a DRP is an important action that improves the efficiency and accuracy of a vendor's recovery plans. Vague responses to this question should be met with concern and appropriate follow-up, based on your institutions risk tolerance.</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</si>
  <si>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</si>
  <si>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The adherence to secure coding best practices better positions a vendor to maintain the CIA triad. Use the knowledge of this response when evaluating other vendor statements, particularly those focused on development and the protection of communications.</t>
  </si>
  <si>
    <t>External verification of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</si>
  <si>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If "No", inquiry is there has ever been a vulnerability scan. A short lapse in external assessment validity can be understood (if there is a planned assessment) but a significant time lapse or none whatsoever is cause for elevated levels of concern. Be sure that the vendor answers for both systems AND applications. Do not let good practices in one overshadow deficiencies in the other.</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</si>
  <si>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</si>
  <si>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Completed base formulas for all Guidance fields. Changed Qualifier formatting to make questions readable (and optional).</t>
  </si>
  <si>
    <t>Have you undergone a SSAE 18 audit?</t>
  </si>
  <si>
    <t>Version 2.11</t>
  </si>
  <si>
    <t>v.2.11</t>
  </si>
  <si>
    <t xml:space="preserve">Fixed conditional formatting issue on HECVAT-Lite tab, corrected compliant answer values on HLDA-04 and HLDA-06. normalized font and size for Additional Info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</si>
</sst>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
  </numFmts>
  <fonts count="66">
    <font>
      <sz val="12"/>
      <color rgb="FF000000"/>
      <name val="Verdana"/>
    </font>
    <font>
      <sz val="11"/>
      <color rgb="FF000000"/>
      <name val="Verdana"/>
      <family val="2"/>
    </font>
    <font>
      <b/>
      <sz val="20"/>
      <color rgb="FFFFFFFF"/>
      <name val="Verdana"/>
      <family val="2"/>
    </font>
    <font>
      <sz val="12"/>
      <name val="Verdana"/>
      <family val="2"/>
    </font>
    <font>
      <sz val="10"/>
      <color rgb="FF000000"/>
      <name val="Arial"/>
      <family val="2"/>
    </font>
    <font>
      <b/>
      <sz val="14"/>
      <color rgb="FF000000"/>
      <name val="Verdana"/>
      <family val="2"/>
    </font>
    <font>
      <b/>
      <sz val="14"/>
      <name val="Verdana"/>
      <family val="2"/>
    </font>
    <font>
      <b/>
      <sz val="12"/>
      <color rgb="FFFFFFFF"/>
      <name val="Verdana"/>
      <family val="2"/>
    </font>
    <font>
      <b/>
      <sz val="12"/>
      <color rgb="FF000000"/>
      <name val="Verdana"/>
      <family val="2"/>
    </font>
    <font>
      <b/>
      <sz val="11"/>
      <color rgb="FF000000"/>
      <name val="Verdana"/>
      <family val="2"/>
    </font>
    <font>
      <sz val="11"/>
      <color rgb="FFFFFFFF"/>
      <name val="Verdana"/>
      <family val="2"/>
    </font>
    <font>
      <i/>
      <sz val="12"/>
      <color rgb="FF000000"/>
      <name val="Verdana"/>
      <family val="2"/>
    </font>
    <font>
      <b/>
      <sz val="14"/>
      <color rgb="FFFFFFFF"/>
      <name val="Verdana"/>
      <family val="2"/>
    </font>
    <font>
      <sz val="12"/>
      <color rgb="FFFFFFFF"/>
      <name val="Verdana"/>
      <family val="2"/>
    </font>
    <font>
      <i/>
      <sz val="11"/>
      <color rgb="FF000000"/>
      <name val="Verdana"/>
      <family val="2"/>
    </font>
    <font>
      <b/>
      <sz val="14"/>
      <color rgb="FFBFBFBF"/>
      <name val="Verdana"/>
      <family val="2"/>
    </font>
    <font>
      <b/>
      <sz val="11"/>
      <color rgb="FFFF0000"/>
      <name val="Verdana"/>
      <family val="2"/>
    </font>
    <font>
      <sz val="11"/>
      <color rgb="FFFF0000"/>
      <name val="Verdana"/>
      <family val="2"/>
    </font>
    <font>
      <sz val="12"/>
      <color rgb="FF000000"/>
      <name val="Verdana"/>
      <family val="2"/>
    </font>
    <font>
      <b/>
      <sz val="12"/>
      <color rgb="FF000000"/>
      <name val="Verdana"/>
      <family val="2"/>
    </font>
    <font>
      <sz val="11"/>
      <color rgb="FF000000"/>
      <name val="Calibri"/>
      <family val="2"/>
    </font>
    <font>
      <b/>
      <sz val="11"/>
      <color rgb="FF000000"/>
      <name val="Calibri"/>
      <family val="2"/>
    </font>
    <font>
      <sz val="11"/>
      <color rgb="FF000000"/>
      <name val="Calibri"/>
      <family val="2"/>
      <scheme val="minor"/>
    </font>
    <font>
      <i/>
      <sz val="11"/>
      <color rgb="FF000000"/>
      <name val="Calibri"/>
      <family val="2"/>
      <scheme val="minor"/>
    </font>
    <font>
      <sz val="11"/>
      <name val="Calibri"/>
      <family val="2"/>
      <scheme val="minor"/>
    </font>
    <font>
      <sz val="11"/>
      <color rgb="FF000000"/>
      <name val="Inconsolata"/>
    </font>
    <font>
      <sz val="12"/>
      <color rgb="FF000000"/>
      <name val="Verdana"/>
      <family val="2"/>
    </font>
    <font>
      <b/>
      <sz val="10"/>
      <color rgb="FF000000"/>
      <name val="Arial"/>
      <family val="2"/>
    </font>
    <font>
      <sz val="12"/>
      <color theme="0"/>
      <name val="Verdana"/>
      <family val="2"/>
    </font>
    <font>
      <sz val="11"/>
      <color theme="0"/>
      <name val="Calibri"/>
      <family val="2"/>
      <scheme val="minor"/>
    </font>
    <font>
      <sz val="10"/>
      <name val="Arial"/>
      <family val="2"/>
    </font>
    <font>
      <sz val="12"/>
      <color rgb="FF0A0101"/>
      <name val="Arial"/>
      <family val="2"/>
    </font>
    <font>
      <b/>
      <sz val="10"/>
      <color theme="0"/>
      <name val="Arial"/>
      <family val="2"/>
    </font>
    <font>
      <sz val="11"/>
      <color theme="1"/>
      <name val="Verdana"/>
      <family val="2"/>
    </font>
    <font>
      <i/>
      <sz val="11"/>
      <color theme="1"/>
      <name val="Verdana"/>
      <family val="2"/>
    </font>
    <font>
      <sz val="11"/>
      <color indexed="8"/>
      <name val="Verdana"/>
      <family val="2"/>
    </font>
    <font>
      <b/>
      <sz val="12"/>
      <color indexed="8"/>
      <name val="Verdana"/>
      <family val="2"/>
    </font>
    <font>
      <sz val="12"/>
      <color indexed="8"/>
      <name val="Verdana"/>
      <family val="2"/>
    </font>
    <font>
      <b/>
      <sz val="20"/>
      <color theme="0"/>
      <name val="Verdana"/>
      <family val="2"/>
    </font>
    <font>
      <b/>
      <sz val="12"/>
      <color theme="0"/>
      <name val="Verdana"/>
      <family val="2"/>
    </font>
    <font>
      <b/>
      <sz val="14"/>
      <color theme="1"/>
      <name val="Verdana"/>
      <family val="2"/>
    </font>
    <font>
      <b/>
      <sz val="11"/>
      <color indexed="8"/>
      <name val="Verdana"/>
      <family val="2"/>
    </font>
    <font>
      <b/>
      <sz val="14"/>
      <color indexed="8"/>
      <name val="Verdana"/>
      <family val="2"/>
    </font>
    <font>
      <u/>
      <sz val="11"/>
      <color rgb="FF000000"/>
      <name val="Verdana"/>
      <family val="2"/>
    </font>
    <font>
      <b/>
      <sz val="11"/>
      <color rgb="FFC00000"/>
      <name val="Verdana"/>
      <family val="2"/>
    </font>
    <font>
      <u/>
      <sz val="11"/>
      <color theme="1"/>
      <name val="Verdana"/>
      <family val="2"/>
    </font>
    <font>
      <b/>
      <sz val="11"/>
      <color theme="1"/>
      <name val="Verdana"/>
      <family val="2"/>
    </font>
    <font>
      <sz val="11"/>
      <color theme="0"/>
      <name val="Verdana"/>
      <family val="2"/>
    </font>
    <font>
      <b/>
      <sz val="16"/>
      <color rgb="FF000000"/>
      <name val="Verdana"/>
      <family val="2"/>
    </font>
    <font>
      <sz val="10"/>
      <color rgb="FF000000"/>
      <name val="Verdana"/>
      <family val="2"/>
    </font>
    <font>
      <sz val="12"/>
      <color theme="1"/>
      <name val="Verdana"/>
      <family val="2"/>
    </font>
    <font>
      <b/>
      <sz val="12"/>
      <color rgb="FFFF0000"/>
      <name val="Verdana"/>
      <family val="2"/>
    </font>
    <font>
      <b/>
      <sz val="14"/>
      <color theme="0"/>
      <name val="Verdana"/>
      <family val="2"/>
    </font>
    <font>
      <b/>
      <sz val="12"/>
      <color theme="1"/>
      <name val="Verdana"/>
      <family val="2"/>
    </font>
    <font>
      <b/>
      <sz val="10"/>
      <color rgb="FF000000"/>
      <name val="Verdana"/>
      <family val="2"/>
    </font>
    <font>
      <sz val="10"/>
      <color theme="1"/>
      <name val="Helvetica"/>
      <family val="2"/>
    </font>
    <font>
      <sz val="10"/>
      <color rgb="FF231F20"/>
      <name val="Helvetica"/>
      <family val="2"/>
    </font>
    <font>
      <sz val="10"/>
      <color rgb="FF000000"/>
      <name val="Helvetica"/>
      <family val="2"/>
    </font>
    <font>
      <sz val="10"/>
      <color indexed="8"/>
      <name val="Helvetica"/>
      <family val="2"/>
    </font>
    <font>
      <sz val="12"/>
      <color rgb="FF000000"/>
      <name val="Verdana"/>
      <family val="2"/>
    </font>
    <font>
      <sz val="11"/>
      <name val="Verdana"/>
      <family val="2"/>
    </font>
    <font>
      <sz val="11"/>
      <color rgb="FF000000"/>
      <name val="Arial"/>
      <family val="2"/>
    </font>
    <font>
      <b/>
      <sz val="16"/>
      <color theme="0"/>
      <name val="Verdana"/>
      <family val="2"/>
    </font>
    <font>
      <sz val="8"/>
      <name val="Verdana"/>
      <family val="2"/>
    </font>
    <font>
      <sz val="12"/>
      <name val="Arial"/>
      <family val="2"/>
    </font>
    <font>
      <sz val="11"/>
      <color rgb="FF000000"/>
      <name val="Calibri"/>
      <scheme val="minor"/>
    </font>
  </fonts>
  <fills count="2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D9D9D9"/>
        <bgColor rgb="FFD9D9D9"/>
      </patternFill>
    </fill>
    <fill>
      <patternFill patternType="solid">
        <fgColor rgb="FFFFFFFF"/>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3F1FF"/>
        <bgColor indexed="64"/>
      </patternFill>
    </fill>
    <fill>
      <patternFill patternType="solid">
        <fgColor rgb="FF000000"/>
        <bgColor indexed="64"/>
      </patternFill>
    </fill>
    <fill>
      <patternFill patternType="solid">
        <fgColor theme="1"/>
        <bgColor indexed="64"/>
      </patternFill>
    </fill>
    <fill>
      <patternFill patternType="solid">
        <fgColor rgb="FFC00000"/>
        <bgColor indexed="64"/>
      </patternFill>
    </fill>
    <fill>
      <patternFill patternType="solid">
        <fgColor theme="0" tint="-4.9989318521683403E-2"/>
        <bgColor rgb="FFF2F2F2"/>
      </patternFill>
    </fill>
    <fill>
      <patternFill patternType="solid">
        <fgColor rgb="FFC00000"/>
        <bgColor rgb="FF000000"/>
      </patternFill>
    </fill>
    <fill>
      <patternFill patternType="solid">
        <fgColor rgb="FF7030A0"/>
        <bgColor rgb="FF000000"/>
      </patternFill>
    </fill>
    <fill>
      <patternFill patternType="solid">
        <fgColor rgb="FF00B050"/>
        <bgColor indexed="64"/>
      </patternFill>
    </fill>
    <fill>
      <patternFill patternType="solid">
        <fgColor theme="1"/>
        <bgColor rgb="FF000000"/>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BE4D5"/>
        <bgColor rgb="FFFBE4D5"/>
      </patternFill>
    </fill>
  </fills>
  <borders count="50">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9" fontId="26" fillId="0" borderId="0" applyFont="0" applyFill="0" applyBorder="0" applyAlignment="0" applyProtection="0"/>
    <xf numFmtId="0" fontId="30" fillId="0" borderId="1"/>
    <xf numFmtId="0" fontId="4" fillId="0" borderId="1"/>
    <xf numFmtId="0" fontId="37" fillId="0" borderId="1" applyNumberFormat="0" applyFill="0" applyBorder="0" applyProtection="0">
      <alignment vertical="top" wrapText="1"/>
    </xf>
    <xf numFmtId="43" fontId="59" fillId="0" borderId="0" applyFont="0" applyFill="0" applyBorder="0" applyAlignment="0" applyProtection="0"/>
    <xf numFmtId="0" fontId="59" fillId="0" borderId="1"/>
    <xf numFmtId="0" fontId="37" fillId="0" borderId="1" applyNumberFormat="0" applyFill="0" applyBorder="0" applyProtection="0">
      <alignment vertical="top" wrapText="1"/>
    </xf>
  </cellStyleXfs>
  <cellXfs count="346">
    <xf numFmtId="0" fontId="0" fillId="0" borderId="0" xfId="0" applyFont="1" applyAlignment="1">
      <alignment vertical="top" wrapText="1"/>
    </xf>
    <xf numFmtId="0" fontId="1" fillId="0" borderId="0" xfId="0" applyFont="1" applyAlignment="1">
      <alignment wrapText="1"/>
    </xf>
    <xf numFmtId="0" fontId="1" fillId="0" borderId="0" xfId="0" applyFont="1" applyAlignment="1"/>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top" wrapText="1"/>
    </xf>
    <xf numFmtId="0" fontId="10" fillId="0" borderId="0" xfId="0" applyFont="1" applyAlignment="1"/>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center" vertical="center"/>
    </xf>
    <xf numFmtId="0" fontId="16" fillId="0" borderId="0" xfId="0" applyFont="1" applyAlignment="1">
      <alignment wrapText="1"/>
    </xf>
    <xf numFmtId="0" fontId="8" fillId="0" borderId="0" xfId="0" applyFont="1" applyAlignment="1">
      <alignment vertical="top" wrapText="1"/>
    </xf>
    <xf numFmtId="0" fontId="3" fillId="0" borderId="2" xfId="0" applyFont="1" applyBorder="1" applyAlignment="1">
      <alignment vertical="top" wrapText="1"/>
    </xf>
    <xf numFmtId="1" fontId="1" fillId="4" borderId="2" xfId="0" applyNumberFormat="1" applyFont="1" applyFill="1" applyBorder="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1" xfId="0" applyFont="1" applyBorder="1" applyAlignment="1">
      <alignment wrapText="1"/>
    </xf>
    <xf numFmtId="0" fontId="20" fillId="0" borderId="1" xfId="0" applyFont="1" applyBorder="1" applyAlignment="1">
      <alignment horizontal="right" wrapText="1"/>
    </xf>
    <xf numFmtId="0" fontId="3" fillId="0" borderId="2" xfId="0" applyFont="1" applyBorder="1" applyAlignment="1">
      <alignment wrapText="1"/>
    </xf>
    <xf numFmtId="0" fontId="22" fillId="0" borderId="1" xfId="0" applyFont="1" applyBorder="1" applyAlignment="1"/>
    <xf numFmtId="0" fontId="22" fillId="0" borderId="0" xfId="0" applyFont="1" applyAlignment="1">
      <alignment vertical="top"/>
    </xf>
    <xf numFmtId="0" fontId="22" fillId="0" borderId="15" xfId="0" applyFont="1" applyBorder="1" applyAlignment="1"/>
    <xf numFmtId="0" fontId="22" fillId="0" borderId="15" xfId="0" applyFont="1" applyBorder="1" applyAlignment="1">
      <alignment vertical="top"/>
    </xf>
    <xf numFmtId="0" fontId="22" fillId="0" borderId="1" xfId="0" applyFont="1" applyBorder="1" applyAlignment="1">
      <alignment vertical="top"/>
    </xf>
    <xf numFmtId="0" fontId="22" fillId="0" borderId="15" xfId="0" applyFont="1" applyFill="1" applyBorder="1" applyAlignment="1"/>
    <xf numFmtId="0" fontId="22" fillId="0" borderId="1" xfId="0" applyFont="1" applyFill="1" applyBorder="1" applyAlignment="1"/>
    <xf numFmtId="164" fontId="22" fillId="0" borderId="0" xfId="0" applyNumberFormat="1" applyFont="1" applyAlignment="1">
      <alignment horizontal="center" vertical="center"/>
    </xf>
    <xf numFmtId="0" fontId="22" fillId="0" borderId="1" xfId="0" applyFont="1" applyBorder="1" applyAlignment="1">
      <alignment horizontal="center"/>
    </xf>
    <xf numFmtId="0" fontId="22" fillId="0" borderId="0" xfId="0" applyFont="1" applyAlignment="1">
      <alignment horizontal="center" vertical="center"/>
    </xf>
    <xf numFmtId="164" fontId="22" fillId="0" borderId="15" xfId="0" applyNumberFormat="1" applyFont="1" applyBorder="1" applyAlignment="1">
      <alignment horizontal="center" vertical="center"/>
    </xf>
    <xf numFmtId="0" fontId="22" fillId="0" borderId="15" xfId="0" applyFont="1" applyBorder="1" applyAlignment="1">
      <alignment horizontal="center" vertical="top"/>
    </xf>
    <xf numFmtId="0" fontId="22" fillId="0" borderId="1" xfId="0" applyFont="1" applyBorder="1" applyAlignment="1">
      <alignment horizontal="center" vertical="top"/>
    </xf>
    <xf numFmtId="0" fontId="22" fillId="0" borderId="0" xfId="0" applyFont="1" applyAlignment="1">
      <alignment horizontal="center" vertical="top"/>
    </xf>
    <xf numFmtId="164" fontId="22" fillId="0" borderId="0" xfId="0" applyNumberFormat="1" applyFont="1" applyAlignment="1">
      <alignment horizontal="left" vertical="center"/>
    </xf>
    <xf numFmtId="0" fontId="22" fillId="0" borderId="0" xfId="0" applyFont="1" applyAlignment="1">
      <alignment horizontal="left" vertical="top"/>
    </xf>
    <xf numFmtId="0" fontId="22" fillId="8" borderId="1" xfId="0" applyFont="1" applyFill="1" applyBorder="1" applyAlignment="1">
      <alignment horizontal="center"/>
    </xf>
    <xf numFmtId="0" fontId="22" fillId="0" borderId="0" xfId="0" applyFont="1" applyFill="1" applyAlignment="1">
      <alignment vertical="top"/>
    </xf>
    <xf numFmtId="164" fontId="22" fillId="0" borderId="0" xfId="0" applyNumberFormat="1" applyFont="1" applyFill="1" applyAlignment="1">
      <alignment horizontal="left" vertical="center"/>
    </xf>
    <xf numFmtId="0" fontId="22" fillId="0" borderId="15" xfId="0" applyFont="1" applyFill="1" applyBorder="1" applyAlignment="1">
      <alignment vertical="top"/>
    </xf>
    <xf numFmtId="164" fontId="22" fillId="0" borderId="15" xfId="0" applyNumberFormat="1" applyFont="1" applyFill="1" applyBorder="1" applyAlignment="1">
      <alignment horizontal="left" vertical="center"/>
    </xf>
    <xf numFmtId="164" fontId="22" fillId="0" borderId="15" xfId="0" applyNumberFormat="1" applyFont="1" applyBorder="1" applyAlignment="1">
      <alignment horizontal="left" vertical="center"/>
    </xf>
    <xf numFmtId="0" fontId="22" fillId="0" borderId="1" xfId="0" applyFont="1" applyFill="1" applyBorder="1" applyAlignment="1">
      <alignment vertical="top"/>
    </xf>
    <xf numFmtId="164" fontId="22" fillId="0" borderId="1" xfId="0" applyNumberFormat="1" applyFont="1" applyFill="1" applyBorder="1" applyAlignment="1">
      <alignment horizontal="left" vertical="center"/>
    </xf>
    <xf numFmtId="0" fontId="22" fillId="0" borderId="15" xfId="0" applyFont="1" applyBorder="1" applyAlignment="1">
      <alignment horizontal="center" vertical="center"/>
    </xf>
    <xf numFmtId="0" fontId="20" fillId="0" borderId="1" xfId="0" applyFont="1" applyBorder="1" applyAlignment="1"/>
    <xf numFmtId="0" fontId="23" fillId="9" borderId="1" xfId="0" applyFont="1" applyFill="1" applyBorder="1" applyAlignment="1"/>
    <xf numFmtId="0" fontId="24" fillId="0" borderId="1" xfId="0" applyFont="1" applyFill="1" applyBorder="1" applyAlignment="1">
      <alignment vertical="top"/>
    </xf>
    <xf numFmtId="10" fontId="22" fillId="0" borderId="1" xfId="0" applyNumberFormat="1" applyFont="1" applyBorder="1" applyAlignment="1">
      <alignment vertical="top"/>
    </xf>
    <xf numFmtId="0" fontId="22" fillId="0" borderId="0" xfId="0" applyFont="1" applyAlignment="1">
      <alignment vertical="top" wrapText="1"/>
    </xf>
    <xf numFmtId="0" fontId="20" fillId="0" borderId="15" xfId="0" applyFont="1" applyBorder="1" applyAlignment="1"/>
    <xf numFmtId="10" fontId="22" fillId="0" borderId="15" xfId="0" applyNumberFormat="1" applyFont="1" applyBorder="1" applyAlignment="1">
      <alignment vertical="top"/>
    </xf>
    <xf numFmtId="0" fontId="20" fillId="0" borderId="18" xfId="0" applyFont="1" applyBorder="1" applyAlignment="1">
      <alignment wrapText="1"/>
    </xf>
    <xf numFmtId="0" fontId="20" fillId="0" borderId="18" xfId="0" applyFont="1" applyBorder="1" applyAlignment="1">
      <alignment vertical="center"/>
    </xf>
    <xf numFmtId="0" fontId="25" fillId="8" borderId="18" xfId="0" applyFont="1" applyFill="1" applyBorder="1" applyAlignment="1">
      <alignment wrapText="1"/>
    </xf>
    <xf numFmtId="0" fontId="32" fillId="0" borderId="1" xfId="0" applyFont="1" applyBorder="1" applyAlignment="1">
      <alignment wrapText="1"/>
    </xf>
    <xf numFmtId="164" fontId="29" fillId="0" borderId="1" xfId="0" applyNumberFormat="1" applyFont="1" applyFill="1" applyBorder="1"/>
    <xf numFmtId="0" fontId="1" fillId="0" borderId="2" xfId="0" applyFont="1" applyBorder="1" applyAlignment="1">
      <alignment vertical="top"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3" fillId="10" borderId="2" xfId="0" applyNumberFormat="1" applyFont="1" applyFill="1" applyBorder="1" applyAlignment="1">
      <alignment vertical="center" wrapText="1"/>
    </xf>
    <xf numFmtId="1" fontId="17" fillId="10" borderId="2" xfId="0" applyNumberFormat="1" applyFont="1" applyFill="1" applyBorder="1" applyAlignment="1">
      <alignment vertical="center" wrapText="1"/>
    </xf>
    <xf numFmtId="0" fontId="17" fillId="10" borderId="2" xfId="0" applyNumberFormat="1" applyFont="1" applyFill="1" applyBorder="1" applyAlignment="1">
      <alignment vertical="center" wrapText="1"/>
    </xf>
    <xf numFmtId="0" fontId="17" fillId="10" borderId="2" xfId="0" applyFont="1" applyFill="1" applyBorder="1" applyAlignment="1">
      <alignment vertical="center" wrapText="1"/>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vertical="top" wrapText="1"/>
    </xf>
    <xf numFmtId="0" fontId="37" fillId="0" borderId="0" xfId="0" applyFont="1" applyAlignment="1">
      <alignment vertical="center" wrapText="1"/>
    </xf>
    <xf numFmtId="0" fontId="9" fillId="0" borderId="2" xfId="0" applyFont="1" applyBorder="1" applyAlignment="1">
      <alignment vertical="center" wrapText="1"/>
    </xf>
    <xf numFmtId="0" fontId="9" fillId="0" borderId="20" xfId="0" applyFont="1" applyBorder="1" applyAlignment="1">
      <alignment vertical="center" wrapText="1"/>
    </xf>
    <xf numFmtId="0" fontId="35" fillId="0" borderId="0" xfId="0" applyFont="1" applyAlignment="1">
      <alignment vertical="center" wrapText="1"/>
    </xf>
    <xf numFmtId="0" fontId="9" fillId="0" borderId="21" xfId="0" applyFont="1" applyBorder="1" applyAlignment="1">
      <alignment vertical="center" wrapText="1"/>
    </xf>
    <xf numFmtId="0" fontId="1" fillId="0" borderId="21" xfId="0" applyFont="1" applyBorder="1" applyAlignment="1">
      <alignment vertical="center" wrapText="1"/>
    </xf>
    <xf numFmtId="0" fontId="41" fillId="0" borderId="2" xfId="0" applyFont="1" applyBorder="1" applyAlignment="1">
      <alignment horizontal="left" vertical="center" wrapText="1"/>
    </xf>
    <xf numFmtId="0" fontId="0" fillId="0" borderId="0" xfId="0" applyFont="1" applyAlignment="1">
      <alignment horizontal="left" vertical="top" wrapText="1"/>
    </xf>
    <xf numFmtId="0" fontId="4" fillId="0" borderId="1" xfId="3" applyFont="1" applyAlignment="1"/>
    <xf numFmtId="0" fontId="4" fillId="0" borderId="7" xfId="3" applyFont="1" applyBorder="1" applyAlignment="1"/>
    <xf numFmtId="0" fontId="4" fillId="0" borderId="6" xfId="3" applyFont="1" applyBorder="1" applyAlignment="1"/>
    <xf numFmtId="0" fontId="4" fillId="0" borderId="19" xfId="3" applyFont="1" applyBorder="1" applyAlignment="1"/>
    <xf numFmtId="0" fontId="4" fillId="0" borderId="23" xfId="3" applyFont="1" applyBorder="1" applyAlignment="1"/>
    <xf numFmtId="0" fontId="37" fillId="0" borderId="1" xfId="4" applyFont="1" applyAlignment="1">
      <alignment vertical="top" wrapText="1"/>
    </xf>
    <xf numFmtId="0" fontId="6" fillId="0" borderId="1" xfId="4" applyNumberFormat="1" applyFont="1" applyFill="1" applyBorder="1" applyAlignment="1">
      <alignment vertical="center" wrapText="1"/>
    </xf>
    <xf numFmtId="0" fontId="35" fillId="0" borderId="1" xfId="4" applyNumberFormat="1" applyFont="1" applyAlignment="1"/>
    <xf numFmtId="0" fontId="37" fillId="0" borderId="1" xfId="4" applyFont="1" applyAlignment="1">
      <alignment vertical="center" wrapText="1"/>
    </xf>
    <xf numFmtId="0" fontId="41" fillId="0" borderId="2" xfId="4" applyFont="1" applyBorder="1" applyAlignment="1">
      <alignment horizontal="left" vertical="center" wrapText="1"/>
    </xf>
    <xf numFmtId="0" fontId="35" fillId="0" borderId="2" xfId="4" applyFont="1" applyBorder="1" applyAlignment="1">
      <alignment vertical="center" wrapText="1"/>
    </xf>
    <xf numFmtId="0" fontId="44" fillId="0" borderId="2" xfId="4" applyFont="1" applyBorder="1" applyAlignment="1">
      <alignment vertical="center" wrapText="1"/>
    </xf>
    <xf numFmtId="0" fontId="33" fillId="10" borderId="2" xfId="4" applyFont="1" applyFill="1" applyBorder="1" applyAlignment="1">
      <alignment horizontal="left" vertical="center" wrapText="1"/>
    </xf>
    <xf numFmtId="0" fontId="33" fillId="0" borderId="2" xfId="4" applyFont="1" applyBorder="1" applyAlignment="1">
      <alignment horizontal="left" vertical="center" wrapText="1"/>
    </xf>
    <xf numFmtId="0" fontId="37" fillId="0" borderId="1" xfId="4" applyFont="1" applyAlignment="1">
      <alignment horizontal="center" vertical="center" wrapText="1"/>
    </xf>
    <xf numFmtId="0" fontId="35" fillId="0" borderId="1" xfId="4" applyFont="1" applyAlignment="1">
      <alignment vertical="center" wrapText="1"/>
    </xf>
    <xf numFmtId="0" fontId="37" fillId="0" borderId="1" xfId="4">
      <alignment vertical="top" wrapText="1"/>
    </xf>
    <xf numFmtId="0" fontId="1" fillId="0" borderId="2" xfId="0" applyFont="1" applyBorder="1" applyAlignment="1">
      <alignment vertical="center" wrapText="1"/>
    </xf>
    <xf numFmtId="0" fontId="8" fillId="3" borderId="2" xfId="0" applyFont="1" applyFill="1" applyBorder="1" applyAlignment="1">
      <alignment vertical="center" wrapText="1"/>
    </xf>
    <xf numFmtId="0" fontId="1" fillId="16" borderId="2" xfId="0" applyFont="1" applyFill="1" applyBorder="1" applyAlignment="1">
      <alignment vertical="center" wrapText="1"/>
    </xf>
    <xf numFmtId="0" fontId="1" fillId="16"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7" fillId="3" borderId="2" xfId="0" applyFont="1" applyFill="1" applyBorder="1" applyAlignment="1">
      <alignment vertical="center" wrapText="1"/>
    </xf>
    <xf numFmtId="0" fontId="1" fillId="4" borderId="2" xfId="0" applyFont="1" applyFill="1" applyBorder="1" applyAlignment="1">
      <alignment horizontal="left" vertical="center" wrapText="1"/>
    </xf>
    <xf numFmtId="1" fontId="1" fillId="4" borderId="2" xfId="0" applyNumberFormat="1" applyFont="1" applyFill="1" applyBorder="1" applyAlignment="1">
      <alignment horizontal="left" vertical="center" wrapText="1"/>
    </xf>
    <xf numFmtId="0" fontId="47" fillId="0" borderId="0" xfId="0" applyFont="1" applyAlignment="1"/>
    <xf numFmtId="0" fontId="7" fillId="17" borderId="3" xfId="0" applyFont="1" applyFill="1" applyBorder="1" applyAlignment="1">
      <alignment horizontal="center" vertical="center" wrapText="1"/>
    </xf>
    <xf numFmtId="0" fontId="39" fillId="19"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5" borderId="2" xfId="0" applyNumberFormat="1" applyFont="1" applyFill="1" applyBorder="1" applyAlignment="1">
      <alignment vertical="center" wrapText="1"/>
    </xf>
    <xf numFmtId="49" fontId="1" fillId="5" borderId="2" xfId="0" applyNumberFormat="1" applyFont="1" applyFill="1" applyBorder="1" applyAlignment="1">
      <alignment horizontal="left" vertical="center" wrapText="1"/>
    </xf>
    <xf numFmtId="49" fontId="1" fillId="7" borderId="2" xfId="0" applyNumberFormat="1" applyFont="1" applyFill="1" applyBorder="1" applyAlignment="1">
      <alignment horizontal="center" vertical="center" wrapText="1"/>
    </xf>
    <xf numFmtId="0" fontId="18" fillId="0" borderId="2" xfId="0" applyFont="1" applyBorder="1" applyAlignment="1">
      <alignment vertical="top" wrapText="1"/>
    </xf>
    <xf numFmtId="0" fontId="1" fillId="5" borderId="2" xfId="0" applyFont="1" applyFill="1" applyBorder="1" applyAlignment="1">
      <alignment vertical="center" wrapText="1"/>
    </xf>
    <xf numFmtId="0" fontId="0" fillId="0" borderId="0" xfId="0" applyFont="1" applyAlignment="1">
      <alignment horizontal="center" vertical="top" wrapText="1"/>
    </xf>
    <xf numFmtId="0" fontId="18"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wrapText="1"/>
    </xf>
    <xf numFmtId="0" fontId="8" fillId="0" borderId="0" xfId="0" applyFont="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top" wrapText="1"/>
    </xf>
    <xf numFmtId="0" fontId="8" fillId="0" borderId="2" xfId="0" applyFont="1" applyBorder="1" applyAlignment="1">
      <alignment horizontal="left" vertical="center" wrapText="1"/>
    </xf>
    <xf numFmtId="0" fontId="0" fillId="0" borderId="2" xfId="0" applyFont="1" applyBorder="1" applyAlignment="1">
      <alignment vertical="top" wrapText="1"/>
    </xf>
    <xf numFmtId="14" fontId="0" fillId="0" borderId="2" xfId="0" applyNumberFormat="1" applyFont="1" applyBorder="1" applyAlignment="1">
      <alignment horizontal="left" vertical="top" wrapText="1"/>
    </xf>
    <xf numFmtId="0" fontId="28" fillId="0" borderId="1" xfId="0" applyFont="1" applyBorder="1" applyAlignment="1">
      <alignment vertical="top" wrapText="1"/>
    </xf>
    <xf numFmtId="10" fontId="0" fillId="0" borderId="1" xfId="0" applyNumberFormat="1" applyFont="1" applyBorder="1" applyAlignment="1">
      <alignment vertical="top" wrapText="1"/>
    </xf>
    <xf numFmtId="0" fontId="31" fillId="0" borderId="1" xfId="0" applyFont="1" applyBorder="1" applyAlignment="1">
      <alignment vertical="top" wrapText="1"/>
    </xf>
    <xf numFmtId="0" fontId="0" fillId="0" borderId="23" xfId="0" applyFont="1" applyBorder="1" applyAlignment="1">
      <alignment vertical="top" wrapText="1"/>
    </xf>
    <xf numFmtId="0" fontId="0" fillId="0" borderId="1" xfId="0" applyFont="1" applyBorder="1" applyAlignment="1">
      <alignment vertical="top" wrapText="1"/>
    </xf>
    <xf numFmtId="0" fontId="9" fillId="0" borderId="1" xfId="0" applyFont="1" applyBorder="1" applyAlignment="1">
      <alignment wrapText="1"/>
    </xf>
    <xf numFmtId="0" fontId="49" fillId="0" borderId="1" xfId="0" applyFont="1" applyBorder="1" applyAlignment="1">
      <alignment wrapText="1"/>
    </xf>
    <xf numFmtId="0" fontId="9" fillId="10" borderId="25" xfId="0" applyFont="1" applyFill="1" applyBorder="1" applyAlignment="1">
      <alignment wrapText="1"/>
    </xf>
    <xf numFmtId="0" fontId="9" fillId="10" borderId="16" xfId="0" applyFont="1" applyFill="1" applyBorder="1" applyAlignment="1">
      <alignment horizontal="center" wrapText="1"/>
    </xf>
    <xf numFmtId="0" fontId="9" fillId="10" borderId="17" xfId="0" applyFont="1" applyFill="1" applyBorder="1" applyAlignment="1">
      <alignment horizontal="center" wrapText="1"/>
    </xf>
    <xf numFmtId="0" fontId="1" fillId="0" borderId="1" xfId="0" applyFont="1" applyBorder="1" applyAlignment="1">
      <alignment horizontal="right" wrapText="1"/>
    </xf>
    <xf numFmtId="0" fontId="1" fillId="0" borderId="24" xfId="0" applyFont="1" applyBorder="1" applyAlignment="1">
      <alignment wrapText="1"/>
    </xf>
    <xf numFmtId="0" fontId="1" fillId="0" borderId="1" xfId="0" applyFont="1" applyBorder="1" applyAlignment="1">
      <alignment horizontal="center" wrapText="1"/>
    </xf>
    <xf numFmtId="9" fontId="1" fillId="0" borderId="9" xfId="0" applyNumberFormat="1" applyFont="1" applyBorder="1" applyAlignment="1">
      <alignment horizontal="center" wrapText="1"/>
    </xf>
    <xf numFmtId="9" fontId="1" fillId="0" borderId="1" xfId="0" applyNumberFormat="1" applyFont="1" applyBorder="1" applyAlignment="1">
      <alignment horizontal="right" wrapText="1"/>
    </xf>
    <xf numFmtId="0" fontId="1" fillId="0" borderId="8" xfId="0" applyFon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0" fontId="49" fillId="0" borderId="1" xfId="0" applyFont="1" applyBorder="1" applyAlignment="1">
      <alignment vertical="center" wrapText="1"/>
    </xf>
    <xf numFmtId="0" fontId="18" fillId="0" borderId="0" xfId="0" applyFont="1" applyAlignment="1">
      <alignment vertical="center" wrapText="1"/>
    </xf>
    <xf numFmtId="164" fontId="1" fillId="0" borderId="1" xfId="0" applyNumberFormat="1" applyFont="1" applyBorder="1" applyAlignment="1">
      <alignment vertical="center" wrapText="1"/>
    </xf>
    <xf numFmtId="164" fontId="22" fillId="0" borderId="26" xfId="0" applyNumberFormat="1" applyFont="1" applyBorder="1" applyAlignment="1">
      <alignment horizontal="center" vertical="center"/>
    </xf>
    <xf numFmtId="10" fontId="22" fillId="0" borderId="0" xfId="0" applyNumberFormat="1" applyFont="1" applyFill="1" applyAlignment="1">
      <alignment vertical="top"/>
    </xf>
    <xf numFmtId="0" fontId="3" fillId="0" borderId="2" xfId="0" applyFont="1" applyBorder="1" applyAlignment="1">
      <alignment vertical="top" wrapText="1"/>
    </xf>
    <xf numFmtId="0" fontId="5" fillId="3" borderId="2" xfId="0" applyFont="1" applyFill="1" applyBorder="1" applyAlignment="1">
      <alignment horizontal="left" vertical="center" wrapText="1"/>
    </xf>
    <xf numFmtId="0" fontId="9" fillId="21" borderId="28" xfId="0" applyFont="1" applyFill="1" applyBorder="1" applyAlignment="1">
      <alignment horizontal="center" vertical="center" wrapText="1"/>
    </xf>
    <xf numFmtId="0" fontId="9" fillId="0" borderId="29" xfId="0" applyFont="1" applyBorder="1" applyAlignment="1">
      <alignment horizontal="center" vertical="center" wrapText="1"/>
    </xf>
    <xf numFmtId="0" fontId="17" fillId="10" borderId="30" xfId="0" applyFont="1" applyFill="1" applyBorder="1" applyAlignment="1">
      <alignment horizontal="left" vertical="center" wrapText="1"/>
    </xf>
    <xf numFmtId="0" fontId="9" fillId="0" borderId="14" xfId="0" applyFont="1" applyBorder="1" applyAlignment="1">
      <alignment vertical="center" wrapText="1"/>
    </xf>
    <xf numFmtId="164" fontId="1" fillId="0" borderId="14" xfId="0" applyNumberFormat="1" applyFont="1" applyFill="1" applyBorder="1" applyAlignment="1">
      <alignment horizontal="left" vertical="center"/>
    </xf>
    <xf numFmtId="164" fontId="1" fillId="0" borderId="3" xfId="0" applyNumberFormat="1" applyFont="1" applyFill="1" applyBorder="1" applyAlignment="1">
      <alignment horizontal="left" vertical="center"/>
    </xf>
    <xf numFmtId="0" fontId="35" fillId="0" borderId="20" xfId="0" applyFont="1" applyBorder="1" applyAlignment="1">
      <alignment horizontal="left" vertical="center" wrapText="1"/>
    </xf>
    <xf numFmtId="0" fontId="35" fillId="0" borderId="4" xfId="0" applyFont="1" applyBorder="1" applyAlignment="1">
      <alignment horizontal="left" vertical="center" wrapText="1"/>
    </xf>
    <xf numFmtId="0" fontId="35" fillId="0" borderId="0" xfId="0" applyFont="1"/>
    <xf numFmtId="0" fontId="0" fillId="0" borderId="0" xfId="0" applyAlignment="1">
      <alignment vertical="top" wrapText="1"/>
    </xf>
    <xf numFmtId="0" fontId="35" fillId="0" borderId="27" xfId="0" applyFont="1" applyBorder="1" applyAlignment="1">
      <alignment horizontal="center" vertical="center" wrapText="1"/>
    </xf>
    <xf numFmtId="0" fontId="9" fillId="10" borderId="28" xfId="0" applyFont="1" applyFill="1" applyBorder="1" applyAlignment="1">
      <alignment horizontal="center" vertical="center" wrapText="1"/>
    </xf>
    <xf numFmtId="0" fontId="54" fillId="10" borderId="29" xfId="0" applyFont="1" applyFill="1" applyBorder="1" applyAlignment="1">
      <alignment horizontal="center" vertical="center" wrapText="1"/>
    </xf>
    <xf numFmtId="10" fontId="54" fillId="10" borderId="30" xfId="0" applyNumberFormat="1" applyFont="1" applyFill="1" applyBorder="1" applyAlignment="1">
      <alignment horizontal="center" vertical="center" wrapText="1"/>
    </xf>
    <xf numFmtId="0" fontId="1" fillId="0" borderId="35" xfId="0" applyFont="1" applyFill="1" applyBorder="1" applyAlignment="1">
      <alignment vertical="center" wrapText="1"/>
    </xf>
    <xf numFmtId="0" fontId="17" fillId="0" borderId="36" xfId="0" applyFont="1" applyBorder="1" applyAlignment="1">
      <alignment vertical="center" wrapText="1"/>
    </xf>
    <xf numFmtId="0" fontId="1" fillId="0" borderId="37" xfId="0" applyFont="1" applyFill="1" applyBorder="1" applyAlignment="1">
      <alignment vertical="center" wrapText="1"/>
    </xf>
    <xf numFmtId="0" fontId="17" fillId="0" borderId="40" xfId="0" applyFont="1" applyBorder="1" applyAlignment="1">
      <alignment vertical="center" wrapText="1"/>
    </xf>
    <xf numFmtId="0" fontId="1" fillId="0" borderId="41" xfId="0" applyFont="1" applyFill="1" applyBorder="1" applyAlignment="1">
      <alignment vertical="center" wrapText="1"/>
    </xf>
    <xf numFmtId="0" fontId="35" fillId="0" borderId="43" xfId="0" applyFont="1" applyBorder="1" applyAlignment="1">
      <alignment horizontal="center" vertical="center" wrapText="1"/>
    </xf>
    <xf numFmtId="0" fontId="17" fillId="0" borderId="42" xfId="0" applyFont="1" applyBorder="1" applyAlignment="1">
      <alignment vertical="center" wrapText="1"/>
    </xf>
    <xf numFmtId="0" fontId="36" fillId="0" borderId="25" xfId="0" applyFont="1" applyBorder="1" applyAlignment="1">
      <alignment horizontal="center" vertical="center" wrapText="1"/>
    </xf>
    <xf numFmtId="0" fontId="41" fillId="0" borderId="35" xfId="0" applyFont="1" applyBorder="1" applyAlignment="1">
      <alignment horizontal="left" vertical="center" wrapText="1"/>
    </xf>
    <xf numFmtId="0" fontId="9" fillId="0" borderId="35" xfId="0" applyFont="1" applyBorder="1" applyAlignment="1">
      <alignment vertical="center" wrapText="1"/>
    </xf>
    <xf numFmtId="0" fontId="21" fillId="8" borderId="8" xfId="0" applyFont="1" applyFill="1" applyBorder="1" applyAlignment="1">
      <alignment wrapText="1"/>
    </xf>
    <xf numFmtId="0" fontId="0" fillId="0" borderId="9" xfId="0" applyFont="1" applyBorder="1" applyAlignment="1">
      <alignment vertical="top" wrapText="1"/>
    </xf>
    <xf numFmtId="0" fontId="20" fillId="0" borderId="8" xfId="0" applyFont="1" applyBorder="1" applyAlignment="1">
      <alignment wrapText="1"/>
    </xf>
    <xf numFmtId="0" fontId="0" fillId="0" borderId="8" xfId="0" applyFont="1" applyBorder="1" applyAlignment="1">
      <alignment vertical="top" wrapText="1"/>
    </xf>
    <xf numFmtId="0" fontId="8" fillId="0" borderId="8" xfId="0" applyFont="1" applyBorder="1" applyAlignment="1">
      <alignment vertical="top"/>
    </xf>
    <xf numFmtId="0" fontId="0" fillId="0" borderId="35" xfId="0" applyFont="1" applyBorder="1" applyAlignment="1">
      <alignment vertical="top" wrapText="1"/>
    </xf>
    <xf numFmtId="0" fontId="27" fillId="0" borderId="1" xfId="0" applyFont="1" applyBorder="1" applyAlignment="1">
      <alignment wrapText="1"/>
    </xf>
    <xf numFmtId="164" fontId="22" fillId="0" borderId="1" xfId="0" applyNumberFormat="1" applyFont="1" applyFill="1" applyBorder="1"/>
    <xf numFmtId="9" fontId="22" fillId="0" borderId="38" xfId="1" applyFont="1" applyFill="1" applyBorder="1" applyAlignment="1">
      <alignment horizontal="center" vertical="center"/>
    </xf>
    <xf numFmtId="0" fontId="8" fillId="0" borderId="38" xfId="0" applyFont="1" applyBorder="1" applyAlignment="1">
      <alignment horizontal="center" vertical="center" wrapText="1"/>
    </xf>
    <xf numFmtId="0" fontId="0" fillId="0" borderId="41" xfId="0" applyFont="1" applyBorder="1" applyAlignment="1">
      <alignment vertical="top" wrapText="1"/>
    </xf>
    <xf numFmtId="0" fontId="0" fillId="0" borderId="22" xfId="0" applyFont="1" applyBorder="1" applyAlignment="1">
      <alignment vertical="top" wrapText="1"/>
    </xf>
    <xf numFmtId="0" fontId="9" fillId="0" borderId="27" xfId="0" applyFont="1" applyBorder="1" applyAlignment="1">
      <alignmen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8" fillId="0" borderId="27" xfId="0" applyFont="1" applyBorder="1" applyAlignment="1">
      <alignment horizontal="left" vertical="center" wrapText="1"/>
    </xf>
    <xf numFmtId="0" fontId="0" fillId="0" borderId="33" xfId="0" applyFont="1" applyBorder="1" applyAlignment="1">
      <alignment horizontal="center" vertical="center" wrapText="1"/>
    </xf>
    <xf numFmtId="0" fontId="28" fillId="0" borderId="27" xfId="0" applyFont="1" applyBorder="1" applyAlignment="1">
      <alignment horizontal="left" vertical="center" wrapText="1"/>
    </xf>
    <xf numFmtId="0" fontId="55" fillId="0" borderId="1" xfId="0" applyFont="1" applyFill="1" applyBorder="1" applyAlignment="1">
      <alignment horizontal="center" vertical="top" wrapText="1"/>
    </xf>
    <xf numFmtId="0" fontId="55" fillId="0" borderId="1" xfId="0" applyFont="1" applyFill="1" applyBorder="1" applyAlignment="1">
      <alignment horizontal="left" vertical="top"/>
    </xf>
    <xf numFmtId="49" fontId="58" fillId="0" borderId="1" xfId="2" applyNumberFormat="1" applyFont="1" applyFill="1" applyBorder="1" applyAlignment="1">
      <alignment horizontal="center" vertical="center"/>
    </xf>
    <xf numFmtId="0" fontId="58" fillId="0" borderId="1" xfId="2" applyFont="1" applyFill="1" applyBorder="1" applyAlignment="1">
      <alignment horizontal="left" vertical="center" wrapText="1"/>
    </xf>
    <xf numFmtId="0" fontId="57" fillId="0" borderId="1" xfId="0" applyFont="1" applyFill="1" applyBorder="1" applyAlignment="1">
      <alignment vertical="top" wrapText="1"/>
    </xf>
    <xf numFmtId="49" fontId="57" fillId="0" borderId="1" xfId="0" applyNumberFormat="1" applyFont="1" applyFill="1" applyBorder="1" applyAlignment="1">
      <alignment horizontal="center" vertical="center" wrapText="1"/>
    </xf>
    <xf numFmtId="0" fontId="57" fillId="0" borderId="1" xfId="0" applyFont="1" applyFill="1" applyBorder="1" applyAlignment="1"/>
    <xf numFmtId="0" fontId="57" fillId="0" borderId="1" xfId="0" applyFont="1" applyFill="1" applyBorder="1" applyAlignment="1">
      <alignment vertical="top"/>
    </xf>
    <xf numFmtId="0" fontId="57" fillId="0" borderId="1" xfId="0" applyFont="1" applyFill="1" applyBorder="1"/>
    <xf numFmtId="0" fontId="57" fillId="0" borderId="1" xfId="0" applyFont="1" applyFill="1" applyBorder="1" applyAlignment="1">
      <alignment horizontal="center" vertical="center" wrapText="1"/>
    </xf>
    <xf numFmtId="0" fontId="56" fillId="0" borderId="1" xfId="0" applyFont="1" applyFill="1" applyBorder="1" applyAlignment="1">
      <alignment horizontal="left" vertical="top"/>
    </xf>
    <xf numFmtId="0" fontId="22" fillId="0" borderId="0" xfId="5" applyNumberFormat="1" applyFont="1" applyFill="1" applyAlignment="1">
      <alignment vertical="top"/>
    </xf>
    <xf numFmtId="0" fontId="0" fillId="0" borderId="26" xfId="0" applyFont="1" applyBorder="1" applyAlignment="1">
      <alignment vertical="top" wrapText="1"/>
    </xf>
    <xf numFmtId="0" fontId="0" fillId="0" borderId="42" xfId="0" applyFont="1" applyBorder="1" applyAlignment="1">
      <alignment vertical="top" wrapText="1"/>
    </xf>
    <xf numFmtId="1" fontId="54" fillId="10" borderId="29" xfId="0" applyNumberFormat="1" applyFont="1" applyFill="1" applyBorder="1" applyAlignment="1">
      <alignment horizontal="center" vertical="center" wrapText="1"/>
    </xf>
    <xf numFmtId="0" fontId="38" fillId="0" borderId="1" xfId="0" applyNumberFormat="1" applyFont="1" applyFill="1" applyBorder="1" applyAlignment="1">
      <alignment vertical="center" wrapText="1"/>
    </xf>
    <xf numFmtId="0" fontId="1" fillId="0" borderId="2" xfId="0" applyFont="1" applyBorder="1" applyAlignment="1">
      <alignment horizontal="left" vertical="center" wrapText="1"/>
    </xf>
    <xf numFmtId="0" fontId="60" fillId="0" borderId="2" xfId="0" applyFont="1" applyBorder="1" applyAlignment="1">
      <alignment horizontal="left" vertical="center" wrapText="1"/>
    </xf>
    <xf numFmtId="0" fontId="10" fillId="0" borderId="0" xfId="0" applyFont="1" applyAlignment="1">
      <alignment vertical="center"/>
    </xf>
    <xf numFmtId="0" fontId="1" fillId="0" borderId="0" xfId="0" applyFont="1" applyAlignment="1">
      <alignment vertical="center"/>
    </xf>
    <xf numFmtId="0" fontId="61" fillId="0" borderId="2" xfId="0" applyFont="1" applyBorder="1" applyAlignment="1">
      <alignment horizontal="left" vertical="center" wrapText="1"/>
    </xf>
    <xf numFmtId="0" fontId="60" fillId="0" borderId="2" xfId="0" applyFont="1" applyBorder="1" applyAlignment="1">
      <alignment vertical="center" wrapText="1"/>
    </xf>
    <xf numFmtId="0" fontId="1" fillId="0" borderId="2" xfId="0" applyFont="1" applyBorder="1" applyAlignment="1">
      <alignment horizontal="left" vertical="top" wrapText="1"/>
    </xf>
    <xf numFmtId="0" fontId="1" fillId="4"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14" fontId="11" fillId="0" borderId="2" xfId="0" applyNumberFormat="1" applyFont="1" applyFill="1" applyBorder="1" applyAlignment="1">
      <alignment vertical="center" wrapText="1"/>
    </xf>
    <xf numFmtId="0" fontId="12" fillId="0" borderId="2" xfId="0" applyFont="1" applyFill="1" applyBorder="1" applyAlignment="1">
      <alignment vertical="center" wrapText="1"/>
    </xf>
    <xf numFmtId="0" fontId="0" fillId="0" borderId="2" xfId="0" applyFont="1" applyFill="1" applyBorder="1" applyAlignment="1">
      <alignment vertical="center" wrapText="1"/>
    </xf>
    <xf numFmtId="0" fontId="3" fillId="0" borderId="2" xfId="0" applyFont="1" applyFill="1" applyBorder="1" applyAlignment="1">
      <alignment vertical="top" wrapText="1"/>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0" fontId="4" fillId="0" borderId="1" xfId="3"/>
    <xf numFmtId="0" fontId="0" fillId="0" borderId="2" xfId="0" applyFont="1" applyBorder="1" applyAlignment="1">
      <alignment horizontal="left" vertical="top" wrapText="1"/>
    </xf>
    <xf numFmtId="0" fontId="3" fillId="0" borderId="2" xfId="0" applyFont="1" applyBorder="1" applyAlignment="1">
      <alignment vertical="top" wrapText="1"/>
    </xf>
    <xf numFmtId="0" fontId="1" fillId="4" borderId="2" xfId="0" applyFont="1" applyFill="1" applyBorder="1" applyAlignment="1">
      <alignment horizontal="left" vertical="center" wrapText="1"/>
    </xf>
    <xf numFmtId="0" fontId="65" fillId="0" borderId="0" xfId="0" pivotButton="1" applyFont="1" applyAlignment="1">
      <alignment vertical="top" wrapText="1"/>
    </xf>
    <xf numFmtId="0" fontId="65" fillId="0" borderId="0" xfId="0" applyFont="1" applyAlignment="1">
      <alignment vertical="top" wrapText="1"/>
    </xf>
    <xf numFmtId="0" fontId="65" fillId="0" borderId="0" xfId="0" applyFont="1" applyAlignment="1">
      <alignment horizontal="left" vertical="top" wrapText="1"/>
    </xf>
    <xf numFmtId="0" fontId="42" fillId="22" borderId="2" xfId="7" applyFont="1" applyFill="1" applyBorder="1" applyAlignment="1">
      <alignment horizontal="left" vertical="center" wrapText="1"/>
    </xf>
    <xf numFmtId="0" fontId="4" fillId="0" borderId="4" xfId="3" applyFont="1" applyFill="1" applyBorder="1" applyAlignment="1">
      <alignment horizontal="left"/>
    </xf>
    <xf numFmtId="0" fontId="4" fillId="0" borderId="5" xfId="3" applyFont="1" applyFill="1" applyBorder="1" applyAlignment="1">
      <alignment horizontal="left"/>
    </xf>
    <xf numFmtId="0" fontId="39" fillId="14" borderId="13" xfId="4" applyFont="1" applyFill="1" applyBorder="1" applyAlignment="1">
      <alignment horizontal="left" vertical="center" wrapText="1"/>
    </xf>
    <xf numFmtId="0" fontId="39" fillId="14" borderId="3" xfId="4" applyFont="1" applyFill="1" applyBorder="1" applyAlignment="1">
      <alignment horizontal="left" vertical="center" wrapText="1"/>
    </xf>
    <xf numFmtId="0" fontId="38" fillId="13" borderId="2" xfId="4" applyFont="1" applyFill="1" applyBorder="1" applyAlignment="1">
      <alignment horizontal="left" vertical="center" wrapText="1"/>
    </xf>
    <xf numFmtId="0" fontId="40" fillId="10" borderId="2" xfId="4" applyNumberFormat="1" applyFont="1" applyFill="1" applyBorder="1" applyAlignment="1">
      <alignment horizontal="left" vertical="center" wrapText="1"/>
    </xf>
    <xf numFmtId="0" fontId="35" fillId="0" borderId="2" xfId="4" applyFont="1" applyBorder="1" applyAlignment="1">
      <alignment horizontal="left" vertical="center" wrapText="1"/>
    </xf>
    <xf numFmtId="0" fontId="41" fillId="0" borderId="13" xfId="4" applyFont="1" applyBorder="1" applyAlignment="1">
      <alignment horizontal="left" vertical="top" wrapText="1"/>
    </xf>
    <xf numFmtId="0" fontId="41" fillId="0" borderId="3" xfId="4" applyFont="1" applyBorder="1" applyAlignment="1">
      <alignment horizontal="left" vertical="top" wrapText="1"/>
    </xf>
    <xf numFmtId="0" fontId="35" fillId="0" borderId="2" xfId="0" applyFont="1" applyBorder="1" applyAlignment="1">
      <alignment horizontal="left" vertical="center" wrapText="1"/>
    </xf>
    <xf numFmtId="0" fontId="33" fillId="0" borderId="13" xfId="4" applyFont="1" applyBorder="1" applyAlignment="1">
      <alignment horizontal="left" vertical="center" wrapText="1"/>
    </xf>
    <xf numFmtId="0" fontId="33" fillId="0" borderId="3" xfId="4" applyFont="1" applyBorder="1" applyAlignment="1">
      <alignment horizontal="left" vertical="center" wrapText="1"/>
    </xf>
    <xf numFmtId="0" fontId="1" fillId="0" borderId="2" xfId="4" applyFont="1" applyBorder="1" applyAlignment="1">
      <alignment horizontal="left" vertical="center" wrapText="1"/>
    </xf>
    <xf numFmtId="0" fontId="5" fillId="23" borderId="48" xfId="0" applyFont="1" applyFill="1" applyBorder="1" applyAlignment="1">
      <alignment horizontal="left" vertical="center" wrapText="1"/>
    </xf>
    <xf numFmtId="0" fontId="64" fillId="0" borderId="49" xfId="0" applyFont="1" applyBorder="1"/>
    <xf numFmtId="0" fontId="35" fillId="0" borderId="14" xfId="4" applyFont="1" applyBorder="1" applyAlignment="1">
      <alignment vertical="center" wrapText="1"/>
    </xf>
    <xf numFmtId="0" fontId="62" fillId="15" borderId="13" xfId="0" applyFont="1" applyFill="1" applyBorder="1" applyAlignment="1">
      <alignment horizontal="center" vertical="center" wrapText="1"/>
    </xf>
    <xf numFmtId="0" fontId="62" fillId="15"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0" fillId="5" borderId="2" xfId="0" applyFont="1" applyFill="1" applyBorder="1" applyAlignment="1">
      <alignment horizontal="left" vertical="center" wrapText="1"/>
    </xf>
    <xf numFmtId="0" fontId="3" fillId="0" borderId="2" xfId="0" applyFont="1" applyBorder="1" applyAlignment="1">
      <alignment vertical="top" wrapText="1"/>
    </xf>
    <xf numFmtId="0" fontId="12" fillId="2" borderId="2" xfId="0" applyFont="1" applyFill="1" applyBorder="1" applyAlignment="1">
      <alignment horizontal="left" vertical="center" wrapText="1"/>
    </xf>
    <xf numFmtId="14" fontId="11" fillId="4" borderId="2" xfId="0" applyNumberFormat="1" applyFont="1" applyFill="1" applyBorder="1" applyAlignment="1">
      <alignment horizontal="left" vertical="center" wrapText="1"/>
    </xf>
    <xf numFmtId="0" fontId="13" fillId="6"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3" fillId="15" borderId="2" xfId="0" applyFont="1" applyFill="1" applyBorder="1" applyAlignment="1">
      <alignment vertical="top" wrapText="1"/>
    </xf>
    <xf numFmtId="0" fontId="3" fillId="15" borderId="13" xfId="0" applyFont="1" applyFill="1" applyBorder="1" applyAlignment="1">
      <alignment vertical="top" wrapText="1"/>
    </xf>
    <xf numFmtId="0" fontId="2" fillId="18" borderId="2" xfId="0" applyFont="1" applyFill="1" applyBorder="1" applyAlignment="1">
      <alignment horizontal="left" vertical="center" wrapText="1"/>
    </xf>
    <xf numFmtId="0" fontId="9" fillId="0" borderId="26" xfId="0" applyFont="1" applyBorder="1" applyAlignment="1">
      <alignment horizontal="center" wrapText="1"/>
    </xf>
    <xf numFmtId="0" fontId="9" fillId="0" borderId="7" xfId="0" applyFont="1" applyBorder="1" applyAlignment="1">
      <alignment horizont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52" fillId="14" borderId="4" xfId="0" applyFont="1" applyFill="1" applyBorder="1" applyAlignment="1">
      <alignment horizontal="left" vertical="center" wrapText="1"/>
    </xf>
    <xf numFmtId="0" fontId="52" fillId="14" borderId="15" xfId="0" applyFont="1" applyFill="1" applyBorder="1" applyAlignment="1">
      <alignment horizontal="left" vertical="center" wrapText="1"/>
    </xf>
    <xf numFmtId="0" fontId="50" fillId="21" borderId="6" xfId="0" applyFont="1" applyFill="1" applyBorder="1" applyAlignment="1">
      <alignment horizontal="left" vertical="center" wrapText="1"/>
    </xf>
    <xf numFmtId="0" fontId="50" fillId="21" borderId="2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 xfId="0" applyFont="1" applyFill="1" applyBorder="1" applyAlignment="1">
      <alignment vertical="center" wrapText="1"/>
    </xf>
    <xf numFmtId="0" fontId="36" fillId="10" borderId="28" xfId="0" applyFont="1" applyFill="1" applyBorder="1" applyAlignment="1">
      <alignment horizontal="center" vertical="center" wrapText="1"/>
    </xf>
    <xf numFmtId="0" fontId="36" fillId="10" borderId="2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51" fillId="10" borderId="28" xfId="0" applyFont="1" applyFill="1" applyBorder="1" applyAlignment="1">
      <alignment horizontal="center" vertical="center" wrapText="1"/>
    </xf>
    <xf numFmtId="0" fontId="51" fillId="10" borderId="30"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164" fontId="1" fillId="0" borderId="2" xfId="0" applyNumberFormat="1" applyFont="1" applyFill="1" applyBorder="1" applyAlignment="1">
      <alignment horizontal="left" vertical="center"/>
    </xf>
    <xf numFmtId="0" fontId="35" fillId="0" borderId="20" xfId="0" applyFont="1" applyBorder="1" applyAlignment="1">
      <alignment horizontal="left" vertical="center" wrapText="1"/>
    </xf>
    <xf numFmtId="164" fontId="1" fillId="0" borderId="20" xfId="0" applyNumberFormat="1" applyFont="1" applyFill="1" applyBorder="1" applyAlignment="1">
      <alignment horizontal="left" vertical="center"/>
    </xf>
    <xf numFmtId="0" fontId="1" fillId="0" borderId="38" xfId="0" applyFont="1" applyFill="1" applyBorder="1" applyAlignment="1">
      <alignment vertical="center" wrapText="1"/>
    </xf>
    <xf numFmtId="0" fontId="1" fillId="0" borderId="38"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36" fillId="0" borderId="28"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9" xfId="0" applyFont="1" applyBorder="1" applyAlignment="1">
      <alignment horizontal="center" vertical="center" wrapText="1"/>
    </xf>
    <xf numFmtId="0" fontId="1" fillId="0" borderId="22" xfId="0" applyFont="1" applyFill="1" applyBorder="1" applyAlignment="1">
      <alignment vertical="center" wrapText="1"/>
    </xf>
    <xf numFmtId="0" fontId="1" fillId="0" borderId="2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8" fillId="19" borderId="2" xfId="0" applyNumberFormat="1" applyFont="1" applyFill="1" applyBorder="1" applyAlignment="1">
      <alignment horizontal="left" vertical="center" wrapText="1"/>
    </xf>
    <xf numFmtId="0" fontId="38" fillId="19" borderId="13" xfId="0" applyNumberFormat="1" applyFont="1" applyFill="1" applyBorder="1" applyAlignment="1">
      <alignment horizontal="left" vertical="center" wrapText="1"/>
    </xf>
    <xf numFmtId="0" fontId="40" fillId="10" borderId="2" xfId="0" applyNumberFormat="1" applyFont="1" applyFill="1" applyBorder="1" applyAlignment="1">
      <alignment horizontal="left" vertical="center" wrapText="1"/>
    </xf>
    <xf numFmtId="0" fontId="35" fillId="0" borderId="2" xfId="0" applyFont="1" applyBorder="1" applyAlignment="1">
      <alignment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38" fillId="19" borderId="14" xfId="0" applyNumberFormat="1" applyFont="1" applyFill="1" applyBorder="1" applyAlignment="1">
      <alignment horizontal="left" vertical="center" wrapText="1"/>
    </xf>
    <xf numFmtId="0" fontId="38" fillId="19" borderId="3" xfId="0" applyNumberFormat="1"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8" fillId="0" borderId="25"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8" fillId="12" borderId="25" xfId="0" applyFont="1" applyFill="1" applyBorder="1" applyAlignment="1">
      <alignment horizontal="left" vertical="center"/>
    </xf>
    <xf numFmtId="0" fontId="8" fillId="12" borderId="16" xfId="0" applyFont="1" applyFill="1" applyBorder="1" applyAlignment="1">
      <alignment horizontal="left" vertical="center"/>
    </xf>
    <xf numFmtId="0" fontId="8" fillId="12" borderId="17" xfId="0" applyFont="1" applyFill="1" applyBorder="1" applyAlignment="1">
      <alignment horizontal="left" vertical="center"/>
    </xf>
    <xf numFmtId="0" fontId="38" fillId="11" borderId="32" xfId="0" applyNumberFormat="1" applyFont="1" applyFill="1" applyBorder="1" applyAlignment="1">
      <alignment horizontal="left" vertical="center" wrapText="1"/>
    </xf>
    <xf numFmtId="0" fontId="38" fillId="11" borderId="33" xfId="0" applyNumberFormat="1" applyFont="1" applyFill="1" applyBorder="1" applyAlignment="1">
      <alignment horizontal="left" vertical="center" wrapText="1"/>
    </xf>
    <xf numFmtId="0" fontId="39" fillId="11" borderId="33" xfId="0" applyNumberFormat="1" applyFont="1" applyFill="1" applyBorder="1" applyAlignment="1">
      <alignment horizontal="center" vertical="center" wrapText="1"/>
    </xf>
    <xf numFmtId="0" fontId="39" fillId="11" borderId="34" xfId="0"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15" xfId="0" applyFont="1" applyBorder="1" applyAlignment="1">
      <alignment horizontal="center" vertical="top" wrapText="1"/>
    </xf>
    <xf numFmtId="0" fontId="0" fillId="0" borderId="46" xfId="0" applyFont="1" applyBorder="1" applyAlignment="1">
      <alignment horizontal="center" vertical="top" wrapText="1"/>
    </xf>
    <xf numFmtId="0" fontId="0" fillId="0" borderId="31" xfId="0" applyFont="1" applyBorder="1" applyAlignment="1">
      <alignment horizontal="center" vertical="top" wrapText="1"/>
    </xf>
    <xf numFmtId="0" fontId="0" fillId="0" borderId="12" xfId="0" applyFont="1" applyBorder="1" applyAlignment="1">
      <alignment horizontal="center" vertical="top" wrapText="1"/>
    </xf>
    <xf numFmtId="0" fontId="0" fillId="0" borderId="11" xfId="0" applyFont="1" applyBorder="1" applyAlignment="1">
      <alignment horizontal="center" vertical="top" wrapText="1"/>
    </xf>
    <xf numFmtId="0" fontId="4" fillId="0" borderId="45" xfId="0" applyFont="1" applyBorder="1" applyAlignment="1">
      <alignment horizontal="center" wrapText="1"/>
    </xf>
    <xf numFmtId="0" fontId="4" fillId="0" borderId="15"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wrapText="1"/>
    </xf>
    <xf numFmtId="0" fontId="4" fillId="0" borderId="12" xfId="0" applyFont="1" applyBorder="1" applyAlignment="1">
      <alignment horizontal="center" wrapText="1"/>
    </xf>
    <xf numFmtId="0" fontId="4" fillId="0" borderId="47" xfId="0" applyFont="1" applyBorder="1" applyAlignment="1">
      <alignment horizontal="center" wrapText="1"/>
    </xf>
    <xf numFmtId="0" fontId="48" fillId="21" borderId="25" xfId="0" applyFont="1" applyFill="1" applyBorder="1" applyAlignment="1">
      <alignment horizontal="left" vertical="center" wrapText="1"/>
    </xf>
    <xf numFmtId="0" fontId="48" fillId="21" borderId="16" xfId="0" applyFont="1" applyFill="1" applyBorder="1" applyAlignment="1">
      <alignment horizontal="left" vertical="center" wrapText="1"/>
    </xf>
    <xf numFmtId="0" fontId="48" fillId="21" borderId="17" xfId="0" applyFont="1" applyFill="1" applyBorder="1" applyAlignment="1">
      <alignment horizontal="left" vertical="center" wrapText="1"/>
    </xf>
    <xf numFmtId="0" fontId="1" fillId="0" borderId="2" xfId="0" applyFont="1" applyBorder="1" applyAlignment="1">
      <alignment horizontal="center" vertical="center" wrapText="1"/>
    </xf>
    <xf numFmtId="0" fontId="40" fillId="10" borderId="35" xfId="0" applyNumberFormat="1" applyFont="1" applyFill="1" applyBorder="1" applyAlignment="1">
      <alignment horizontal="center" vertical="center" wrapText="1"/>
    </xf>
    <xf numFmtId="0" fontId="40" fillId="10" borderId="2" xfId="0" applyNumberFormat="1" applyFont="1" applyFill="1" applyBorder="1" applyAlignment="1">
      <alignment horizontal="center" vertical="center" wrapText="1"/>
    </xf>
    <xf numFmtId="0" fontId="40" fillId="10" borderId="44" xfId="0" applyNumberFormat="1" applyFont="1" applyFill="1" applyBorder="1" applyAlignment="1">
      <alignment horizontal="center" vertical="center" wrapText="1"/>
    </xf>
    <xf numFmtId="0" fontId="35" fillId="0" borderId="44" xfId="0" applyFont="1" applyBorder="1" applyAlignment="1">
      <alignment horizontal="left" vertical="center" wrapText="1"/>
    </xf>
    <xf numFmtId="0" fontId="35" fillId="0" borderId="2" xfId="0" applyFont="1" applyBorder="1" applyAlignment="1">
      <alignment horizontal="left" vertical="center"/>
    </xf>
    <xf numFmtId="0" fontId="35" fillId="0" borderId="44" xfId="0" applyFont="1" applyBorder="1" applyAlignment="1">
      <alignment horizontal="left" vertical="center"/>
    </xf>
    <xf numFmtId="0" fontId="2" fillId="20" borderId="13" xfId="0" applyFont="1" applyFill="1" applyBorder="1" applyAlignment="1">
      <alignment horizontal="left" vertical="center" wrapText="1"/>
    </xf>
    <xf numFmtId="0" fontId="2" fillId="20" borderId="14" xfId="0" applyFont="1" applyFill="1" applyBorder="1" applyAlignment="1">
      <alignment horizontal="left" vertical="center" wrapText="1"/>
    </xf>
    <xf numFmtId="0" fontId="2" fillId="20" borderId="3" xfId="0" applyFont="1" applyFill="1" applyBorder="1" applyAlignment="1">
      <alignment horizontal="left" vertical="center" wrapText="1"/>
    </xf>
  </cellXfs>
  <cellStyles count="8">
    <cellStyle name="Comma" xfId="5" builtinId="3"/>
    <cellStyle name="Normal" xfId="0" builtinId="0"/>
    <cellStyle name="Normal 2" xfId="2" xr:uid="{00000000-0005-0000-0000-000002000000}"/>
    <cellStyle name="Normal 2 2" xfId="3" xr:uid="{00000000-0005-0000-0000-000003000000}"/>
    <cellStyle name="Normal 3" xfId="4" xr:uid="{00000000-0005-0000-0000-000004000000}"/>
    <cellStyle name="Normal 3 2" xfId="7" xr:uid="{00000000-0005-0000-0000-000005000000}"/>
    <cellStyle name="Normal 4" xfId="6" xr:uid="{00000000-0005-0000-0000-000006000000}"/>
    <cellStyle name="Percent" xfId="1" builtinId="5"/>
  </cellStyles>
  <dxfs count="760">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patternType="solid">
          <bgColor rgb="FFFF0000"/>
        </patternFill>
      </fill>
      <border>
        <left style="thin">
          <color auto="1"/>
        </left>
        <right style="thin">
          <color auto="1"/>
        </right>
        <top style="thin">
          <color auto="1"/>
        </top>
        <bottom style="thin">
          <color auto="1"/>
        </bottom>
      </border>
    </dxf>
    <dxf>
      <font>
        <color theme="1"/>
      </font>
      <fill>
        <patternFill>
          <bgColor rgb="FF00B050"/>
        </patternFill>
      </fill>
      <border>
        <left style="thin">
          <color rgb="FF00B050"/>
        </left>
        <right style="thin">
          <color rgb="FF00B050"/>
        </right>
        <top style="thin">
          <color rgb="FF00B050"/>
        </top>
        <bottom style="thin">
          <color rgb="FF00B050"/>
        </bottom>
      </border>
    </dxf>
    <dxf>
      <font>
        <color auto="1"/>
      </font>
      <fill>
        <patternFill>
          <bgColor rgb="FF00B0F0"/>
        </patternFill>
      </fill>
      <border>
        <left style="thin">
          <color auto="1"/>
        </left>
        <right style="thin">
          <color auto="1"/>
        </right>
        <top style="thin">
          <color auto="1"/>
        </top>
        <bottom style="thin">
          <color auto="1"/>
        </bottom>
      </border>
    </dxf>
    <dxf>
      <font>
        <b/>
        <i val="0"/>
        <strike val="0"/>
        <color theme="1"/>
      </font>
      <fill>
        <patternFill>
          <bgColor rgb="FFFFFF00"/>
        </patternFill>
      </fill>
      <border>
        <left style="thin">
          <color auto="1"/>
        </left>
        <right style="thin">
          <color auto="1"/>
        </right>
        <top style="thin">
          <color auto="1"/>
        </top>
        <bottom style="thin">
          <color auto="1"/>
        </bottom>
      </border>
    </dxf>
    <dxf>
      <font>
        <color theme="1"/>
      </font>
      <fill>
        <patternFill>
          <bgColor rgb="FFFFC000"/>
        </patternFill>
      </fill>
      <border>
        <left style="thin">
          <color auto="1"/>
        </left>
        <right style="thin">
          <color auto="1"/>
        </right>
        <top style="thin">
          <color auto="1"/>
        </top>
        <bottom style="thin">
          <color auto="1"/>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dxf>
    <dxf>
      <numFmt numFmtId="164" formatCode="0;;;@"/>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2" defaultPivotStyle="PivotStyleLight16">
    <tableStyle name="Google Sheets Pivot Table Style" table="0" count="12" xr9:uid="{00000000-0011-0000-FFFF-FFFF00000000}">
      <tableStyleElement type="wholeTable" dxfId="759"/>
      <tableStyleElement type="headerRow" dxfId="758"/>
      <tableStyleElement type="totalRow" dxfId="757"/>
      <tableStyleElement type="firstSubtotalRow" dxfId="756"/>
      <tableStyleElement type="secondSubtotalRow" dxfId="755"/>
      <tableStyleElement type="thirdSubtotalRow" dxfId="754"/>
      <tableStyleElement type="firstColumnSubheading" dxfId="753"/>
      <tableStyleElement type="secondColumnSubheading" dxfId="752"/>
      <tableStyleElement type="thirdColumnSubheading" dxfId="751"/>
      <tableStyleElement type="firstRowSubheading" dxfId="750"/>
      <tableStyleElement type="secondRowSubheading" dxfId="749"/>
      <tableStyleElement type="thirdRowSubheading" dxfId="748"/>
    </tableStyle>
  </tableStyles>
  <colors>
    <mruColors>
      <color rgb="FFF3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Subsection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'Summary Report'!$C$10</c:f>
              <c:strCache>
                <c:ptCount val="1"/>
                <c:pt idx="0">
                  <c:v>F</c:v>
                </c:pt>
              </c:strCache>
            </c:strRef>
          </c:tx>
          <c:spPr>
            <a:solidFill>
              <a:srgbClr val="FF00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Report'!$C$11:$C$25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82E-4CA3-A0CF-6C099204B14D}"/>
            </c:ext>
          </c:extLst>
        </c:ser>
        <c:ser>
          <c:idx val="1"/>
          <c:order val="1"/>
          <c:tx>
            <c:strRef>
              <c:f>'Summary Report'!$D$10</c:f>
              <c:strCache>
                <c:ptCount val="1"/>
                <c:pt idx="0">
                  <c:v>D</c:v>
                </c:pt>
              </c:strCache>
            </c:strRef>
          </c:tx>
          <c:spPr>
            <a:solidFill>
              <a:schemeClr val="accent2"/>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Report'!$D$11:$D$25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82E-4CA3-A0CF-6C099204B14D}"/>
            </c:ext>
          </c:extLst>
        </c:ser>
        <c:ser>
          <c:idx val="2"/>
          <c:order val="2"/>
          <c:tx>
            <c:strRef>
              <c:f>'Summary Report'!$E$10</c:f>
              <c:strCache>
                <c:ptCount val="1"/>
                <c:pt idx="0">
                  <c:v>C</c:v>
                </c:pt>
              </c:strCache>
            </c:strRef>
          </c:tx>
          <c:spPr>
            <a:solidFill>
              <a:srgbClr val="FFFF0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Report'!$E$11:$E$25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782E-4CA3-A0CF-6C099204B14D}"/>
            </c:ext>
          </c:extLst>
        </c:ser>
        <c:ser>
          <c:idx val="3"/>
          <c:order val="3"/>
          <c:tx>
            <c:strRef>
              <c:f>'Summary Report'!$F$10</c:f>
              <c:strCache>
                <c:ptCount val="1"/>
                <c:pt idx="0">
                  <c:v>B</c:v>
                </c:pt>
              </c:strCache>
            </c:strRef>
          </c:tx>
          <c:spPr>
            <a:solidFill>
              <a:srgbClr val="00B0F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Report'!$F$11:$F$25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782E-4CA3-A0CF-6C099204B14D}"/>
            </c:ext>
          </c:extLst>
        </c:ser>
        <c:ser>
          <c:idx val="4"/>
          <c:order val="4"/>
          <c:tx>
            <c:strRef>
              <c:f>'Summary Report'!$G$10</c:f>
              <c:strCache>
                <c:ptCount val="1"/>
                <c:pt idx="0">
                  <c:v>A</c:v>
                </c:pt>
              </c:strCache>
            </c:strRef>
          </c:tx>
          <c:spPr>
            <a:solidFill>
              <a:srgbClr val="00B050"/>
            </a:solidFill>
            <a:ln>
              <a:noFill/>
            </a:ln>
            <a:effectLst/>
            <a:sp3d/>
          </c:spPr>
          <c:invertIfNegative val="0"/>
          <c:cat>
            <c:strRef>
              <c:f>'Summary Report'!$A$11:$A$25</c:f>
              <c:strCache>
                <c:ptCount val="15"/>
                <c:pt idx="0">
                  <c:v>Documentation</c:v>
                </c:pt>
                <c:pt idx="1">
                  <c:v>Company</c:v>
                </c:pt>
                <c:pt idx="2">
                  <c:v>Application Security</c:v>
                </c:pt>
                <c:pt idx="3">
                  <c:v>Authentication, Authorization, and Accounting</c:v>
                </c:pt>
                <c:pt idx="4">
                  <c:v>Business Continuity</c:v>
                </c:pt>
                <c:pt idx="5">
                  <c:v>Change Management</c:v>
                </c:pt>
                <c:pt idx="6">
                  <c:v>Data</c:v>
                </c:pt>
                <c:pt idx="7">
                  <c:v>Database</c:v>
                </c:pt>
                <c:pt idx="8">
                  <c:v>Datacenter</c:v>
                </c:pt>
                <c:pt idx="9">
                  <c:v>Disaster Recovery</c:v>
                </c:pt>
                <c:pt idx="10">
                  <c:v>Firewalls, IDS, IPS, and Networking</c:v>
                </c:pt>
                <c:pt idx="11">
                  <c:v>Physical Security</c:v>
                </c:pt>
                <c:pt idx="12">
                  <c:v>Policies, Procedures, and Processes</c:v>
                </c:pt>
                <c:pt idx="13">
                  <c:v>Systems Management &amp; Configuration</c:v>
                </c:pt>
                <c:pt idx="14">
                  <c:v>Vulnerability Scanning</c:v>
                </c:pt>
              </c:strCache>
            </c:strRef>
          </c:cat>
          <c:val>
            <c:numRef>
              <c:f>'Summary Report'!$G$11:$G$25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782E-4CA3-A0CF-6C099204B14D}"/>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E3D82C99-522E-F049-8C59-DC290BDD8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114300</xdr:colOff>
      <xdr:row>2</xdr:row>
      <xdr:rowOff>50800</xdr:rowOff>
    </xdr:from>
    <xdr:ext cx="8788400" cy="9042400"/>
    <xdr:sp macro="" textlink="">
      <xdr:nvSpPr>
        <xdr:cNvPr id="4" name="Shape 3">
          <a:extLst>
            <a:ext uri="{FF2B5EF4-FFF2-40B4-BE49-F238E27FC236}">
              <a16:creationId xmlns:a16="http://schemas.microsoft.com/office/drawing/2014/main" id="{94C5C25A-0043-3445-9E2F-2B77AEE45090}"/>
            </a:ext>
          </a:extLst>
        </xdr:cNvPr>
        <xdr:cNvSpPr txBox="1"/>
      </xdr:nvSpPr>
      <xdr:spPr>
        <a:xfrm>
          <a:off x="114300" y="749300"/>
          <a:ext cx="87884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37722</xdr:colOff>
      <xdr:row>11</xdr:row>
      <xdr:rowOff>150892</xdr:rowOff>
    </xdr:from>
    <xdr:to>
      <xdr:col>1</xdr:col>
      <xdr:colOff>5897326</xdr:colOff>
      <xdr:row>11</xdr:row>
      <xdr:rowOff>1419174</xdr:rowOff>
    </xdr:to>
    <xdr:pic>
      <xdr:nvPicPr>
        <xdr:cNvPr id="2" name="Picture 1">
          <a:extLst>
            <a:ext uri="{FF2B5EF4-FFF2-40B4-BE49-F238E27FC236}">
              <a16:creationId xmlns:a16="http://schemas.microsoft.com/office/drawing/2014/main" id="{3DCCDF76-4281-D042-B247-99FF3EE13FA2}"/>
            </a:ext>
          </a:extLst>
        </xdr:cNvPr>
        <xdr:cNvPicPr>
          <a:picLocks noChangeAspect="1"/>
        </xdr:cNvPicPr>
      </xdr:nvPicPr>
      <xdr:blipFill>
        <a:blip xmlns:r="http://schemas.openxmlformats.org/officeDocument/2006/relationships" r:embed="rId1"/>
        <a:stretch>
          <a:fillRect/>
        </a:stretch>
      </xdr:blipFill>
      <xdr:spPr>
        <a:xfrm>
          <a:off x="1904622" y="7504192"/>
          <a:ext cx="5859604" cy="1268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142875</xdr:rowOff>
    </xdr:from>
    <xdr:to>
      <xdr:col>7</xdr:col>
      <xdr:colOff>19049</xdr:colOff>
      <xdr:row>25</xdr:row>
      <xdr:rowOff>19050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4872B2CB-759F-1B4E-8A03-A3C79760F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A28DFF50-3A63-D145-AF91-C27FBD4BB036}"/>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vogel\Desktop\HECVAT-Full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ip Smalligan" refreshedDate="43808.401100000003" createdVersion="6" refreshedVersion="6" minRefreshableVersion="3" recordCount="60" xr:uid="{00000000-000A-0000-FFFF-FFFF2D000000}">
  <cacheSource type="worksheet">
    <worksheetSource ref="A1:R61" sheet="Questions"/>
  </cacheSource>
  <cacheFields count="18">
    <cacheField name="Order" numFmtId="0">
      <sharedItems containsSemiMixedTypes="0" containsString="0" containsNumber="1" containsInteger="1" minValue="1" maxValue="75" count="7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9" u="1"/>
        <n v="68" u="1"/>
        <n v="67" u="1"/>
        <n v="66" u="1"/>
        <n v="65" u="1"/>
        <n v="64" u="1"/>
        <n v="63" u="1"/>
        <n v="75" u="1"/>
        <n v="74" u="1"/>
        <n v="62" u="1"/>
        <n v="73" u="1"/>
        <n v="72" u="1"/>
        <n v="61" u="1"/>
        <n v="71" u="1"/>
        <n v="70" u="1"/>
      </sharedItems>
    </cacheField>
    <cacheField name="ID" numFmtId="0">
      <sharedItems containsBlank="1" count="81">
        <s v="DOCU-01"/>
        <s v="DOCU-02"/>
        <s v="DOCU-03"/>
        <s v="DOCU-04"/>
        <s v="DOCU-05"/>
        <s v="DOCU-06"/>
        <s v="COMP-01"/>
        <s v="COMP-02"/>
        <s v="COMP-03"/>
        <s v="COMP-04"/>
        <s v="COMP-05"/>
        <s v="COMP-06"/>
        <s v="COMP-07"/>
        <s v="HLAP-01"/>
        <s v="HLAP-02"/>
        <s v="HLAP-03"/>
        <s v="HLAP-04"/>
        <s v="HLAP-05"/>
        <s v="HLAA-01"/>
        <s v="HLAA-02"/>
        <s v="HLAA-03"/>
        <s v="HLAA-04"/>
        <s v="HLAA-05"/>
        <s v="HLBC-01"/>
        <s v="HLBC-02"/>
        <s v="HLBC-03"/>
        <s v="HLBC-04"/>
        <s v="HLCH-01"/>
        <s v="HLCH-02"/>
        <s v="HLCH-03"/>
        <s v="HLCH-04"/>
        <s v="HLDA-01"/>
        <s v="HLDA-02"/>
        <s v="HLDA-03"/>
        <s v="HLDA-04"/>
        <s v="HLDA-05"/>
        <s v="HLDA-06"/>
        <s v="HLDB-01"/>
        <s v="HLDB-02"/>
        <s v="HLDC-01"/>
        <s v="HLDC-02"/>
        <s v="HLDC-03"/>
        <s v="HLDC-04"/>
        <s v="HLDR-01"/>
        <s v="HLDR-02"/>
        <s v="HLDR-03"/>
        <s v="HLFI-01"/>
        <s v="HLFI-02"/>
        <s v="HLFI-03"/>
        <s v="HLFI-04"/>
        <s v="HLPH-01"/>
        <s v="HLPH-02"/>
        <s v="HLPP-01"/>
        <s v="HLPP-02"/>
        <s v="HLPP-03"/>
        <s v="HLPP-04"/>
        <s v="HLSY-01"/>
        <s v="HLSY-02"/>
        <s v="HLVU-01"/>
        <s v="HLVU-02"/>
        <m u="1"/>
        <s v="HLAA-02:9:1" u="1"/>
        <s v="HLAA-02:8:1" u="1"/>
        <s v="HLAA-02:7:1" u="1"/>
        <s v="HLAA-02:6:2" u="1"/>
        <s v="HLAA-02:4:1" u="1"/>
        <s v="HLAA-02:5:2" u="1"/>
        <s v="HLAA-02:3:1" u="1"/>
        <s v="HLAA-02:2:1" u="1"/>
        <s v="HLDA-01:2:1" u="1"/>
        <s v="HLAA-02:1:1" u="1"/>
        <s v="HLDA-01:1:1" u="1"/>
        <s v="HLCH-02:7:2" u="1"/>
        <s v="HLCH-02:6:2" u="1"/>
        <s v="HLCH-02:5:2" u="1"/>
        <s v="HLCH-02:3:1" u="1"/>
        <s v="HLCH-02:4:2" u="1"/>
        <s v="HLCH-02:2:1" u="1"/>
        <s v="HLCH-02:1:1" u="1"/>
        <s v="HLFI-01:2:1" u="1"/>
        <s v="HLFI-01:1:1" u="1"/>
      </sharedItems>
    </cacheField>
    <cacheField name="Question" numFmtId="0">
      <sharedItems containsMixedTypes="1" containsNumber="1" containsInteger="1" minValue="0" maxValue="0" count="61">
        <s v="Have you undergone a SSAE 18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Can you enforce password/passphrase aging requirements?"/>
        <s v="Does your web-based interface support authentication, including standards-based single-sign-on? (e.g. InCommon)"/>
        <s v="Does your application support integration with other authentication and authorization systems?  List which ones (such as Active Directory, Kerberos and what version) in Additional Info?"/>
        <s v="Does the system (servers/infrastructure) support external authentication services (e.g. Active Directory, LDAP) in place of local authentication?"/>
        <s v="Are audit logs available that include AT LEAST all of the following; login, logout, actions performed, and source IP address?"/>
        <s v="Do you have a documented Business Continuity Plan (BCP)?"/>
        <s v="Is there a documented communication plan in your BCP for impacted clients?"/>
        <s v="Are all components of the BCP reviewed at least annually and updated as needed to reflect change? "/>
        <s v="Does your organization conduct an annual test of relocating to an alternate site for business recovery purposes?"/>
        <s v="Do you have a documented and currently followed change management process (CMP)? "/>
        <s v="Will the institution be notified of major changes to your environment that could impact the institution's security posture?"/>
        <s v="Do you have policy and procedure, currently implemented, guiding how security risks are mitigated until patches can be applied?"/>
        <s v="Do procedures exist to provide that emergency changes are documented and authorized (including after the fact approval)?"/>
        <s v="Do you physically and logically separate institution's data from that of other customers?"/>
        <s v="Is sensitive data encrypted in transport? (e.g. system-to-client)"/>
        <s v="Is sensitive data encrypted in storage (e.g. disk encryption, at-rest)?"/>
        <s v="Do backups containing institution data ever leave the institution's Data Zone, either physically or via network routing?"/>
        <s v="Do you have a media handling process, that is documented and currently implemented, including end-of-life, repurposing, and data sanitization procedures?"/>
        <s v="Is any institution data visible in system administration modules/tools?"/>
        <s v="Does the database support encryption of specified data elements in storage?"/>
        <s v="Do you currently use encryption in your database(s)?"/>
        <s v="Will any institution data leave the institution's Data Zone?"/>
        <s v="Does your company own the physical data center where the institution's data will reside?"/>
        <s v="Does the hosting provider have a SOC 2 Type 2 report available?"/>
        <s v="Does the physical barrier fully enclose the physical space preventing unauthorized physical contact with any of your devices?"/>
        <s v="Do you have a Disaster Recovery Plan (DRP)?"/>
        <s v="Are any disaster recovery locations outside the institution's Data Zone?"/>
        <s v="Are all components of the DRP reviewed at least annually and updated as needed to reflect change? "/>
        <s v="Are you utilizing a web application firewall (WAF) and/or a stateful packet inspection (SPI) firewall?"/>
        <s v="Do you have a documented policy for firewall change requests?"/>
        <s v="Are you employing any next-generation persistent threat (NGPT) monitoring?"/>
        <s v="Do you monitor for intrusions on a 24x7x365 basis?"/>
        <s v="Does your organization have physical security controls and policies in place?"/>
        <s v="Are employees allowed to take home customer data in any form?"/>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s v="Are systems that support this service managed via a separate management network?"/>
        <s v="Do you have a systems management and configuration strategy that encompasses servers, appliances, and mobile devices (company and employee owned)?"/>
        <s v="Have your systems and applications had a third party security assessment completed in the last year?"/>
        <s v="Are your systems and applications scanned for vulnerabilities [that are remediated] prior to new releases?                            "/>
        <n v="0" u="1"/>
      </sharedItems>
    </cacheField>
    <cacheField name="Additional Info" numFmtId="164">
      <sharedItems containsSemiMixedTypes="0" containsString="0" containsNumber="1" containsInteger="1" minValue="0" maxValue="0" count="1">
        <n v="0"/>
      </sharedItems>
    </cacheField>
    <cacheField name="High Risk" numFmtId="0">
      <sharedItems containsBlank="1" count="3">
        <b v="0"/>
        <b v="1"/>
        <m u="1"/>
      </sharedItems>
    </cacheField>
    <cacheField name="Required" numFmtId="0">
      <sharedItems containsSemiMixedTypes="0" containsString="0" containsNumber="1" containsInteger="1" minValue="1" maxValue="1"/>
    </cacheField>
    <cacheField name="Category" numFmtId="0">
      <sharedItems/>
    </cacheField>
    <cacheField name="Compliant Answer" numFmtId="0">
      <sharedItems containsBlank="1"/>
    </cacheField>
    <cacheField name="Vendor Answer" numFmtId="164">
      <sharedItems containsString="0" containsBlank="1" containsNumber="1" containsInteger="1" minValue="0" maxValue="0"/>
    </cacheField>
    <cacheField name="Compliant" numFmtId="0">
      <sharedItems containsSemiMixedTypes="0" containsString="0" containsNumber="1" containsInteger="1" minValue="0" maxValue="1" count="2">
        <n v="0"/>
        <n v="1" u="1"/>
      </sharedItems>
    </cacheField>
    <cacheField name="Weight" numFmtId="0">
      <sharedItems containsSemiMixedTypes="0" containsString="0" containsNumber="1" containsInteger="1" minValue="10" maxValue="40"/>
    </cacheField>
    <cacheField name="Score" numFmtId="0">
      <sharedItems containsSemiMixedTypes="0" containsString="0" containsNumber="1" containsInteger="1" minValue="0" maxValue="0"/>
    </cacheField>
    <cacheField name="CIS" numFmtId="164">
      <sharedItems containsMixedTypes="1" containsNumber="1" containsInteger="1" minValue="0" maxValue="0" count="15">
        <n v="0"/>
        <s v="CSC 14"/>
        <s v="CSC 16"/>
        <s v="CSC 12"/>
        <s v="CSC 2"/>
        <s v="CSC 6"/>
        <s v="CSC 10"/>
        <s v="CSC 13"/>
        <s v="CSC 13, CSC 14"/>
        <s v="CSC 10, CSC 12"/>
        <s v="CSC 9"/>
        <s v="CSC 19"/>
        <s v="CSC 3"/>
        <s v="CSC 4"/>
        <s v="CSC 17"/>
      </sharedItems>
    </cacheField>
    <cacheField name="HIPAA" numFmtId="164">
      <sharedItems containsMixedTypes="1" containsNumber="1" containsInteger="1" minValue="0" maxValue="0" count="3">
        <n v="0"/>
        <s v="§164.308(a)(1)(i)"/>
        <s v="§164.308(a)(1)(ii)(B)"/>
      </sharedItems>
    </cacheField>
    <cacheField name="ISO 27002:27013" numFmtId="164">
      <sharedItems containsMixedTypes="1" containsNumber="1" minValue="0" maxValue="6.2" count="32">
        <s v="15.2.1"/>
        <s v="18.1.1"/>
        <s v="18.1.4"/>
        <n v="0"/>
        <s v="15.2.2"/>
        <s v="14.2.1"/>
        <s v="9.2.2"/>
        <s v="9.1.1"/>
        <n v="6.2"/>
        <s v="12.1.1"/>
        <s v="14.2.5"/>
        <s v="9.2.3, 9.3.1, 9.4.3"/>
        <s v="9.1.1, 9.2.3, 9.3.1, 9.4.3"/>
        <s v="9.4.3"/>
        <s v="12.4"/>
        <s v="17.1.1"/>
        <s v="17.1.2"/>
        <s v="17.1.3"/>
        <s v="12.1.2"/>
        <s v="12.6.1"/>
        <s v="8.2.3, 10.1.1"/>
        <s v="12.3.1"/>
        <s v="8.3.1"/>
        <s v="10.1.1"/>
        <s v="11.2.1"/>
        <s v="11.1.1"/>
        <s v="11.1.1, 11.1.2"/>
        <s v="13.1.1"/>
        <s v="12.4.1"/>
        <s v="8.2.3"/>
        <s v="5.1.1"/>
        <s v="16.1.5"/>
      </sharedItems>
    </cacheField>
    <cacheField name="NIST Cybersecurity Framework" numFmtId="164">
      <sharedItems containsMixedTypes="1" containsNumber="1" containsInteger="1" minValue="0" maxValue="0" count="27">
        <n v="0"/>
        <s v="ID.GV-3"/>
        <s v="PR.AC-4"/>
        <s v="PR.AC-4, PR.PT-3"/>
        <s v="PR.PT-3"/>
        <s v="ID.AM-1, ID.AM-2, ID.AM-4"/>
        <s v="PR.DS-6"/>
        <s v="PR.AC-1"/>
        <s v="PR.AC-1, PR.AC-4"/>
        <s v="PR.PT-1"/>
        <s v="PR.IP-9"/>
        <s v="PR.IP-3"/>
        <s v="PR.AC-2, PR.IP-5"/>
        <s v="PR.DS-1, PR.DS-2"/>
        <s v="PR.DS-1"/>
        <s v="PR.DS-3"/>
        <s v="PR.AC-2"/>
        <s v="PR.DS-5"/>
        <s v="PR.AC-5"/>
        <s v="DE.CM-1, DE.CM-2, DE.CM-7"/>
        <s v="PR.AC-2, PR.AT-5, PR.IP-5, DE.CM-2"/>
        <s v="PR.AC-2, PR.AC-4, PR.DS-1, PR.DS-3, PR.DS-5"/>
        <s v="ID.GV-2"/>
        <s v="PR.IP-2"/>
        <s v="PR.PT-4"/>
        <s v="PR.IP-1, PR.IP-2"/>
        <s v="DE.CM-8"/>
      </sharedItems>
    </cacheField>
    <cacheField name="NIST SP 800-171r1" numFmtId="164">
      <sharedItems containsBlank="1" containsMixedTypes="1" containsNumber="1" containsInteger="1" minValue="0" maxValue="0" count="25">
        <n v="0"/>
        <s v="ID.GV-3"/>
        <s v="3.1.1, 3.1.2, 3.1.7"/>
        <s v="3.4.9"/>
        <s v="3.1.12, 3.1.13, 3.1.14, 3.1.15, 3.1.8, 3.1.20, 3.7.5, 3.8.2, 3.13.7"/>
        <s v="3.5.7"/>
        <s v="3.5.1"/>
        <s v="3.1.7, 3.3.2, 3.3.3, 3.3.4, 3.3.5, 3.4.3, 3.7.1, 3.7.6, 3.10.4, 3.10.5"/>
        <s v="3.12.2"/>
        <s v="3.4.3, 3.4.4"/>
        <s v="3.1.3, 3.8.1"/>
        <s v="3.1.19, 3.8.1"/>
        <s v="3.8.9"/>
        <s v="3.7.1, 3.7.2, 3.8.3"/>
        <s v="3.8.1, 3.8.2"/>
        <m/>
        <s v="3.6.1, 3.14.6, 3.14.7"/>
        <s v="3.8.2, 3.10.1, 3.10.2, 3.10.5, 3.10.6, 3.12.1"/>
        <s v="3.8.1, 3.8.5, 3.8.7"/>
        <s v="3.9.1, 3.9.2"/>
        <s v="3.13.2"/>
        <s v="3.6.1, 3.12.2"/>
        <s v="3.1.3"/>
        <s v="3.1.18, 3.7.1, 3.13.13"/>
        <s v="3.11.1, 3.11.2, 3.11.3"/>
      </sharedItems>
    </cacheField>
    <cacheField name="NIST SP 800-53r4" numFmtId="164">
      <sharedItems containsMixedTypes="1" containsNumber="1" containsInteger="1" minValue="0" maxValue="0" count="30">
        <s v="SA-9"/>
        <s v="PE-2, PE-3, PE-5, PE-11, PE-13, PE-14, SA-9"/>
        <n v="0"/>
        <s v="SA-3, SA-15, SC-2, PM-2, PM-10, SI-5,PM-3 "/>
        <s v="AC-2, AC-3, AC-6"/>
        <s v="CM-11"/>
        <s v="AC-3, CM-7; NIST SP 800-46"/>
        <s v="CA-9, SC-4"/>
        <s v="IA-5(1)"/>
        <s v="IA-2, IA-5"/>
        <s v="AU-2(3), AU-6, AU-12, AC-6(9), CM-3, MA-2, MA-5, PE-3"/>
        <s v="AU-7, AU-9, IR-4, AC-5, CP-4, CP-10; NIST SP 800-34"/>
        <s v="AC-5, CP-4, CP-10; NIST SP 800-34"/>
        <s v="CM-3, CM-4, CM-5"/>
        <s v="AC-4, MP-2, MP-4"/>
        <s v="MP-2, AC-19(5)"/>
        <s v="CP-9, MP-5"/>
        <s v="CP-9 MP-6, NIST SP 800-60, NIST SP 800-88, AC-2, AC-6, IA-4, PM-2, PM-10, SI-5, MA-2, MA-3, MP-6"/>
        <s v="AC-5, CP-4, CP-10, NIST SP 800-34"/>
        <s v="IR-2, IR-4, IR-9"/>
        <s v="IR-2, IR-4, IR-10"/>
        <s v="MP-4, PE-2, PE-5, PE-6, PE-17"/>
        <s v="MP-2, MP-5, MP-7"/>
        <s v="PM-2, PM-10, SI-5, CA-5, PM-1"/>
        <s v="CA-5, CM-3, PM-1, SA-15, SA-3, SA-8, SC-2"/>
        <s v="CA-5, PM-1, IR-4, IR-5, IR-7, IR-8"/>
        <s v="CA-5, PM-1"/>
        <s v="AC-4"/>
        <s v="CM-2, CM-6, CM-3, AC-19, MA-2"/>
        <s v="SI-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x v="0"/>
    <x v="0"/>
    <x v="0"/>
    <x v="0"/>
    <x v="0"/>
    <n v="1"/>
    <s v="Documentation"/>
    <s v="Yes"/>
    <n v="0"/>
    <x v="0"/>
    <n v="15"/>
    <n v="0"/>
    <x v="0"/>
    <x v="0"/>
    <x v="0"/>
    <x v="0"/>
    <x v="0"/>
    <x v="0"/>
  </r>
  <r>
    <x v="1"/>
    <x v="1"/>
    <x v="1"/>
    <x v="0"/>
    <x v="0"/>
    <n v="1"/>
    <s v="Documentation"/>
    <s v="Yes"/>
    <n v="0"/>
    <x v="0"/>
    <n v="10"/>
    <n v="0"/>
    <x v="0"/>
    <x v="0"/>
    <x v="0"/>
    <x v="0"/>
    <x v="0"/>
    <x v="1"/>
  </r>
  <r>
    <x v="2"/>
    <x v="2"/>
    <x v="2"/>
    <x v="0"/>
    <x v="0"/>
    <n v="1"/>
    <s v="Documentation"/>
    <s v="Yes"/>
    <n v="0"/>
    <x v="0"/>
    <n v="15"/>
    <n v="0"/>
    <x v="0"/>
    <x v="0"/>
    <x v="0"/>
    <x v="0"/>
    <x v="0"/>
    <x v="1"/>
  </r>
  <r>
    <x v="3"/>
    <x v="3"/>
    <x v="3"/>
    <x v="0"/>
    <x v="1"/>
    <n v="1"/>
    <s v="Documentation"/>
    <s v="Yes"/>
    <n v="0"/>
    <x v="0"/>
    <n v="25"/>
    <n v="0"/>
    <x v="0"/>
    <x v="0"/>
    <x v="1"/>
    <x v="0"/>
    <x v="0"/>
    <x v="0"/>
  </r>
  <r>
    <x v="4"/>
    <x v="4"/>
    <x v="4"/>
    <x v="0"/>
    <x v="0"/>
    <n v="1"/>
    <s v="Documentation"/>
    <s v="Yes"/>
    <n v="0"/>
    <x v="0"/>
    <n v="10"/>
    <n v="0"/>
    <x v="0"/>
    <x v="0"/>
    <x v="1"/>
    <x v="0"/>
    <x v="0"/>
    <x v="0"/>
  </r>
  <r>
    <x v="5"/>
    <x v="5"/>
    <x v="5"/>
    <x v="0"/>
    <x v="1"/>
    <n v="1"/>
    <s v="Documentation"/>
    <s v="Yes"/>
    <n v="0"/>
    <x v="0"/>
    <n v="25"/>
    <n v="0"/>
    <x v="0"/>
    <x v="1"/>
    <x v="2"/>
    <x v="1"/>
    <x v="1"/>
    <x v="0"/>
  </r>
  <r>
    <x v="6"/>
    <x v="6"/>
    <x v="6"/>
    <x v="0"/>
    <x v="0"/>
    <n v="1"/>
    <s v="Company Overview"/>
    <m/>
    <m/>
    <x v="0"/>
    <n v="10"/>
    <n v="0"/>
    <x v="0"/>
    <x v="0"/>
    <x v="3"/>
    <x v="0"/>
    <x v="0"/>
    <x v="2"/>
  </r>
  <r>
    <x v="7"/>
    <x v="7"/>
    <x v="7"/>
    <x v="0"/>
    <x v="0"/>
    <n v="1"/>
    <s v="Company Overview"/>
    <m/>
    <m/>
    <x v="0"/>
    <n v="10"/>
    <n v="0"/>
    <x v="0"/>
    <x v="0"/>
    <x v="3"/>
    <x v="0"/>
    <x v="0"/>
    <x v="2"/>
  </r>
  <r>
    <x v="8"/>
    <x v="8"/>
    <x v="8"/>
    <x v="0"/>
    <x v="0"/>
    <n v="1"/>
    <s v="Company Overview"/>
    <s v="Yes"/>
    <n v="0"/>
    <x v="0"/>
    <n v="10"/>
    <n v="0"/>
    <x v="0"/>
    <x v="0"/>
    <x v="0"/>
    <x v="0"/>
    <x v="0"/>
    <x v="2"/>
  </r>
  <r>
    <x v="9"/>
    <x v="9"/>
    <x v="9"/>
    <x v="0"/>
    <x v="1"/>
    <n v="1"/>
    <s v="Company Overview"/>
    <s v="No"/>
    <n v="0"/>
    <x v="0"/>
    <n v="25"/>
    <n v="0"/>
    <x v="0"/>
    <x v="0"/>
    <x v="4"/>
    <x v="0"/>
    <x v="0"/>
    <x v="2"/>
  </r>
  <r>
    <x v="10"/>
    <x v="10"/>
    <x v="10"/>
    <x v="0"/>
    <x v="1"/>
    <n v="1"/>
    <s v="Company Overview"/>
    <s v="Yes"/>
    <n v="0"/>
    <x v="0"/>
    <n v="25"/>
    <n v="0"/>
    <x v="0"/>
    <x v="0"/>
    <x v="0"/>
    <x v="0"/>
    <x v="0"/>
    <x v="2"/>
  </r>
  <r>
    <x v="11"/>
    <x v="11"/>
    <x v="11"/>
    <x v="0"/>
    <x v="0"/>
    <n v="1"/>
    <s v="Company Overview"/>
    <s v="Yes"/>
    <n v="0"/>
    <x v="0"/>
    <n v="15"/>
    <n v="0"/>
    <x v="0"/>
    <x v="0"/>
    <x v="5"/>
    <x v="0"/>
    <x v="0"/>
    <x v="3"/>
  </r>
  <r>
    <x v="12"/>
    <x v="12"/>
    <x v="12"/>
    <x v="0"/>
    <x v="0"/>
    <n v="1"/>
    <s v="Company Overview"/>
    <m/>
    <m/>
    <x v="0"/>
    <n v="20"/>
    <n v="0"/>
    <x v="0"/>
    <x v="0"/>
    <x v="0"/>
    <x v="0"/>
    <x v="0"/>
    <x v="2"/>
  </r>
  <r>
    <x v="13"/>
    <x v="13"/>
    <x v="13"/>
    <x v="0"/>
    <x v="1"/>
    <n v="1"/>
    <s v="Application/Service Security"/>
    <s v="Yes"/>
    <n v="0"/>
    <x v="0"/>
    <n v="25"/>
    <n v="0"/>
    <x v="1"/>
    <x v="0"/>
    <x v="6"/>
    <x v="2"/>
    <x v="2"/>
    <x v="4"/>
  </r>
  <r>
    <x v="14"/>
    <x v="14"/>
    <x v="14"/>
    <x v="0"/>
    <x v="1"/>
    <n v="1"/>
    <s v="Application/Service Security"/>
    <s v="Yes"/>
    <n v="0"/>
    <x v="0"/>
    <n v="25"/>
    <n v="0"/>
    <x v="2"/>
    <x v="0"/>
    <x v="7"/>
    <x v="3"/>
    <x v="3"/>
    <x v="5"/>
  </r>
  <r>
    <x v="15"/>
    <x v="15"/>
    <x v="15"/>
    <x v="0"/>
    <x v="0"/>
    <n v="1"/>
    <s v="Application/Service Security"/>
    <s v="Yes"/>
    <n v="0"/>
    <x v="0"/>
    <n v="20"/>
    <n v="0"/>
    <x v="3"/>
    <x v="0"/>
    <x v="8"/>
    <x v="4"/>
    <x v="4"/>
    <x v="6"/>
  </r>
  <r>
    <x v="16"/>
    <x v="16"/>
    <x v="16"/>
    <x v="0"/>
    <x v="0"/>
    <n v="1"/>
    <s v="Application/Service Security"/>
    <s v="Yes"/>
    <n v="0"/>
    <x v="0"/>
    <n v="20"/>
    <n v="0"/>
    <x v="4"/>
    <x v="0"/>
    <x v="9"/>
    <x v="5"/>
    <x v="0"/>
    <x v="7"/>
  </r>
  <r>
    <x v="17"/>
    <x v="17"/>
    <x v="17"/>
    <x v="0"/>
    <x v="0"/>
    <n v="1"/>
    <s v="Application/Service Security"/>
    <s v="Yes"/>
    <n v="0"/>
    <x v="0"/>
    <n v="20"/>
    <n v="0"/>
    <x v="2"/>
    <x v="0"/>
    <x v="10"/>
    <x v="6"/>
    <x v="0"/>
    <x v="2"/>
  </r>
  <r>
    <x v="18"/>
    <x v="18"/>
    <x v="18"/>
    <x v="0"/>
    <x v="0"/>
    <n v="1"/>
    <s v="Authentication, Authorization, and Accounting"/>
    <s v="Yes"/>
    <n v="0"/>
    <x v="0"/>
    <n v="15"/>
    <n v="0"/>
    <x v="2"/>
    <x v="0"/>
    <x v="11"/>
    <x v="7"/>
    <x v="5"/>
    <x v="8"/>
  </r>
  <r>
    <x v="19"/>
    <x v="19"/>
    <x v="19"/>
    <x v="0"/>
    <x v="1"/>
    <n v="1"/>
    <s v="Authentication, Authorization, and Accounting"/>
    <s v="Yes"/>
    <n v="0"/>
    <x v="0"/>
    <n v="40"/>
    <n v="0"/>
    <x v="2"/>
    <x v="0"/>
    <x v="12"/>
    <x v="7"/>
    <x v="6"/>
    <x v="9"/>
  </r>
  <r>
    <x v="20"/>
    <x v="20"/>
    <x v="20"/>
    <x v="0"/>
    <x v="0"/>
    <n v="1"/>
    <s v="Authentication, Authorization, and Accounting"/>
    <s v="Yes"/>
    <n v="0"/>
    <x v="0"/>
    <n v="15"/>
    <n v="0"/>
    <x v="2"/>
    <x v="0"/>
    <x v="13"/>
    <x v="8"/>
    <x v="0"/>
    <x v="2"/>
  </r>
  <r>
    <x v="21"/>
    <x v="21"/>
    <x v="21"/>
    <x v="0"/>
    <x v="0"/>
    <n v="1"/>
    <s v="Authentication, Authorization, and Accounting"/>
    <s v="Yes"/>
    <n v="0"/>
    <x v="0"/>
    <n v="15"/>
    <n v="0"/>
    <x v="2"/>
    <x v="0"/>
    <x v="13"/>
    <x v="8"/>
    <x v="0"/>
    <x v="2"/>
  </r>
  <r>
    <x v="22"/>
    <x v="22"/>
    <x v="22"/>
    <x v="0"/>
    <x v="0"/>
    <n v="1"/>
    <s v="Authentication, Authorization, and Accounting"/>
    <s v="Yes"/>
    <n v="0"/>
    <x v="0"/>
    <n v="15"/>
    <n v="0"/>
    <x v="5"/>
    <x v="0"/>
    <x v="14"/>
    <x v="9"/>
    <x v="7"/>
    <x v="10"/>
  </r>
  <r>
    <x v="23"/>
    <x v="23"/>
    <x v="23"/>
    <x v="0"/>
    <x v="0"/>
    <n v="1"/>
    <s v="Business Continuity Plan"/>
    <s v="Yes"/>
    <n v="0"/>
    <x v="0"/>
    <n v="15"/>
    <n v="0"/>
    <x v="6"/>
    <x v="0"/>
    <x v="15"/>
    <x v="10"/>
    <x v="8"/>
    <x v="11"/>
  </r>
  <r>
    <x v="24"/>
    <x v="24"/>
    <x v="24"/>
    <x v="0"/>
    <x v="0"/>
    <n v="1"/>
    <s v="Business Continuity Plan"/>
    <s v="Yes"/>
    <n v="0"/>
    <x v="0"/>
    <n v="10"/>
    <n v="0"/>
    <x v="6"/>
    <x v="0"/>
    <x v="16"/>
    <x v="10"/>
    <x v="8"/>
    <x v="11"/>
  </r>
  <r>
    <x v="25"/>
    <x v="25"/>
    <x v="25"/>
    <x v="0"/>
    <x v="0"/>
    <n v="1"/>
    <s v="Business Continuity Plan"/>
    <s v="Yes"/>
    <n v="0"/>
    <x v="0"/>
    <n v="15"/>
    <n v="0"/>
    <x v="6"/>
    <x v="0"/>
    <x v="16"/>
    <x v="10"/>
    <x v="8"/>
    <x v="11"/>
  </r>
  <r>
    <x v="26"/>
    <x v="26"/>
    <x v="26"/>
    <x v="0"/>
    <x v="0"/>
    <n v="1"/>
    <s v="Business Continuity Plan"/>
    <s v="Yes"/>
    <n v="0"/>
    <x v="0"/>
    <n v="15"/>
    <n v="0"/>
    <x v="6"/>
    <x v="0"/>
    <x v="17"/>
    <x v="10"/>
    <x v="0"/>
    <x v="12"/>
  </r>
  <r>
    <x v="27"/>
    <x v="27"/>
    <x v="27"/>
    <x v="0"/>
    <x v="1"/>
    <n v="1"/>
    <s v="Change Management"/>
    <s v="Yes"/>
    <n v="0"/>
    <x v="0"/>
    <n v="25"/>
    <n v="0"/>
    <x v="6"/>
    <x v="0"/>
    <x v="18"/>
    <x v="11"/>
    <x v="9"/>
    <x v="13"/>
  </r>
  <r>
    <x v="28"/>
    <x v="28"/>
    <x v="28"/>
    <x v="0"/>
    <x v="0"/>
    <n v="1"/>
    <s v="Change Management"/>
    <s v="Yes"/>
    <n v="0"/>
    <x v="0"/>
    <n v="20"/>
    <n v="0"/>
    <x v="6"/>
    <x v="0"/>
    <x v="18"/>
    <x v="0"/>
    <x v="0"/>
    <x v="13"/>
  </r>
  <r>
    <x v="29"/>
    <x v="29"/>
    <x v="29"/>
    <x v="0"/>
    <x v="0"/>
    <n v="1"/>
    <s v="Change Management"/>
    <s v="Yes"/>
    <n v="0"/>
    <x v="0"/>
    <n v="20"/>
    <n v="0"/>
    <x v="7"/>
    <x v="2"/>
    <x v="19"/>
    <x v="0"/>
    <x v="0"/>
    <x v="13"/>
  </r>
  <r>
    <x v="30"/>
    <x v="30"/>
    <x v="30"/>
    <x v="0"/>
    <x v="0"/>
    <n v="1"/>
    <s v="Change Management"/>
    <s v="Yes"/>
    <n v="0"/>
    <x v="0"/>
    <n v="15"/>
    <n v="0"/>
    <x v="6"/>
    <x v="0"/>
    <x v="18"/>
    <x v="11"/>
    <x v="0"/>
    <x v="13"/>
  </r>
  <r>
    <x v="31"/>
    <x v="31"/>
    <x v="31"/>
    <x v="0"/>
    <x v="1"/>
    <n v="1"/>
    <s v="Data"/>
    <s v="Yes"/>
    <n v="0"/>
    <x v="0"/>
    <n v="25"/>
    <n v="0"/>
    <x v="3"/>
    <x v="0"/>
    <x v="3"/>
    <x v="12"/>
    <x v="10"/>
    <x v="14"/>
  </r>
  <r>
    <x v="32"/>
    <x v="32"/>
    <x v="32"/>
    <x v="0"/>
    <x v="1"/>
    <n v="1"/>
    <s v="Data"/>
    <s v="Yes"/>
    <n v="0"/>
    <x v="0"/>
    <n v="40"/>
    <n v="0"/>
    <x v="7"/>
    <x v="0"/>
    <x v="20"/>
    <x v="13"/>
    <x v="11"/>
    <x v="15"/>
  </r>
  <r>
    <x v="33"/>
    <x v="33"/>
    <x v="33"/>
    <x v="0"/>
    <x v="1"/>
    <n v="1"/>
    <s v="Data"/>
    <s v="Yes"/>
    <n v="0"/>
    <x v="0"/>
    <n v="40"/>
    <n v="0"/>
    <x v="7"/>
    <x v="0"/>
    <x v="20"/>
    <x v="14"/>
    <x v="11"/>
    <x v="15"/>
  </r>
  <r>
    <x v="34"/>
    <x v="34"/>
    <x v="34"/>
    <x v="0"/>
    <x v="1"/>
    <n v="1"/>
    <s v="Data"/>
    <s v="No"/>
    <n v="0"/>
    <x v="0"/>
    <n v="40"/>
    <n v="0"/>
    <x v="7"/>
    <x v="0"/>
    <x v="21"/>
    <x v="0"/>
    <x v="12"/>
    <x v="16"/>
  </r>
  <r>
    <x v="35"/>
    <x v="35"/>
    <x v="35"/>
    <x v="0"/>
    <x v="1"/>
    <n v="1"/>
    <s v="Data"/>
    <s v="Yes"/>
    <n v="0"/>
    <x v="0"/>
    <n v="40"/>
    <n v="0"/>
    <x v="7"/>
    <x v="0"/>
    <x v="22"/>
    <x v="15"/>
    <x v="13"/>
    <x v="17"/>
  </r>
  <r>
    <x v="36"/>
    <x v="36"/>
    <x v="36"/>
    <x v="0"/>
    <x v="1"/>
    <n v="1"/>
    <s v="Data"/>
    <s v="No"/>
    <n v="0"/>
    <x v="0"/>
    <n v="40"/>
    <n v="0"/>
    <x v="8"/>
    <x v="0"/>
    <x v="10"/>
    <x v="2"/>
    <x v="0"/>
    <x v="2"/>
  </r>
  <r>
    <x v="37"/>
    <x v="37"/>
    <x v="37"/>
    <x v="0"/>
    <x v="1"/>
    <n v="1"/>
    <s v="Database"/>
    <s v="Yes"/>
    <n v="0"/>
    <x v="0"/>
    <n v="40"/>
    <n v="0"/>
    <x v="7"/>
    <x v="0"/>
    <x v="23"/>
    <x v="14"/>
    <x v="0"/>
    <x v="2"/>
  </r>
  <r>
    <x v="38"/>
    <x v="38"/>
    <x v="38"/>
    <x v="0"/>
    <x v="1"/>
    <n v="1"/>
    <s v="Database"/>
    <s v="Yes"/>
    <n v="0"/>
    <x v="0"/>
    <n v="40"/>
    <n v="0"/>
    <x v="7"/>
    <x v="0"/>
    <x v="23"/>
    <x v="13"/>
    <x v="0"/>
    <x v="2"/>
  </r>
  <r>
    <x v="39"/>
    <x v="39"/>
    <x v="39"/>
    <x v="0"/>
    <x v="1"/>
    <n v="1"/>
    <s v="Datacenter"/>
    <s v="No"/>
    <n v="0"/>
    <x v="0"/>
    <n v="40"/>
    <n v="0"/>
    <x v="3"/>
    <x v="0"/>
    <x v="24"/>
    <x v="0"/>
    <x v="0"/>
    <x v="2"/>
  </r>
  <r>
    <x v="40"/>
    <x v="40"/>
    <x v="40"/>
    <x v="0"/>
    <x v="1"/>
    <n v="1"/>
    <s v="Datacenter"/>
    <s v="Yes"/>
    <n v="0"/>
    <x v="0"/>
    <n v="40"/>
    <n v="0"/>
    <x v="1"/>
    <x v="0"/>
    <x v="25"/>
    <x v="12"/>
    <x v="0"/>
    <x v="2"/>
  </r>
  <r>
    <x v="41"/>
    <x v="41"/>
    <x v="41"/>
    <x v="0"/>
    <x v="1"/>
    <n v="1"/>
    <s v="Datacenter"/>
    <s v="Yes"/>
    <n v="0"/>
    <x v="0"/>
    <n v="40"/>
    <n v="0"/>
    <x v="7"/>
    <x v="0"/>
    <x v="25"/>
    <x v="0"/>
    <x v="0"/>
    <x v="2"/>
  </r>
  <r>
    <x v="42"/>
    <x v="42"/>
    <x v="42"/>
    <x v="0"/>
    <x v="1"/>
    <n v="1"/>
    <s v="Datacenter"/>
    <s v="Yes"/>
    <n v="0"/>
    <x v="0"/>
    <n v="40"/>
    <n v="0"/>
    <x v="1"/>
    <x v="0"/>
    <x v="26"/>
    <x v="16"/>
    <x v="14"/>
    <x v="2"/>
  </r>
  <r>
    <x v="43"/>
    <x v="43"/>
    <x v="43"/>
    <x v="0"/>
    <x v="0"/>
    <n v="1"/>
    <s v="Disaster Recovery Plan"/>
    <s v="Yes"/>
    <n v="0"/>
    <x v="0"/>
    <n v="15"/>
    <n v="0"/>
    <x v="6"/>
    <x v="0"/>
    <x v="15"/>
    <x v="10"/>
    <x v="8"/>
    <x v="18"/>
  </r>
  <r>
    <x v="44"/>
    <x v="44"/>
    <x v="44"/>
    <x v="0"/>
    <x v="1"/>
    <n v="1"/>
    <s v="Disaster Recovery Plan"/>
    <s v="No"/>
    <n v="0"/>
    <x v="0"/>
    <n v="40"/>
    <n v="0"/>
    <x v="9"/>
    <x v="0"/>
    <x v="15"/>
    <x v="10"/>
    <x v="0"/>
    <x v="18"/>
  </r>
  <r>
    <x v="45"/>
    <x v="45"/>
    <x v="45"/>
    <x v="0"/>
    <x v="0"/>
    <n v="1"/>
    <s v="Disaster Recovery Plan"/>
    <s v="Yes"/>
    <n v="0"/>
    <x v="0"/>
    <n v="15"/>
    <n v="0"/>
    <x v="6"/>
    <x v="0"/>
    <x v="15"/>
    <x v="10"/>
    <x v="8"/>
    <x v="18"/>
  </r>
  <r>
    <x v="46"/>
    <x v="46"/>
    <x v="46"/>
    <x v="0"/>
    <x v="0"/>
    <n v="1"/>
    <s v="Firewalls, IDS, IPS, and Networking"/>
    <s v="Yes"/>
    <n v="0"/>
    <x v="0"/>
    <n v="20"/>
    <n v="0"/>
    <x v="10"/>
    <x v="0"/>
    <x v="27"/>
    <x v="17"/>
    <x v="15"/>
    <x v="2"/>
  </r>
  <r>
    <x v="47"/>
    <x v="47"/>
    <x v="47"/>
    <x v="0"/>
    <x v="1"/>
    <n v="1"/>
    <s v="Firewalls, IDS, IPS, and Networking"/>
    <s v="Yes"/>
    <n v="0"/>
    <x v="0"/>
    <n v="40"/>
    <n v="0"/>
    <x v="10"/>
    <x v="0"/>
    <x v="18"/>
    <x v="18"/>
    <x v="0"/>
    <x v="2"/>
  </r>
  <r>
    <x v="48"/>
    <x v="48"/>
    <x v="48"/>
    <x v="0"/>
    <x v="1"/>
    <n v="1"/>
    <s v="Firewalls, IDS, IPS, and Networking"/>
    <s v="Yes"/>
    <n v="0"/>
    <x v="0"/>
    <n v="40"/>
    <n v="0"/>
    <x v="11"/>
    <x v="0"/>
    <x v="28"/>
    <x v="0"/>
    <x v="16"/>
    <x v="19"/>
  </r>
  <r>
    <x v="49"/>
    <x v="49"/>
    <x v="49"/>
    <x v="0"/>
    <x v="1"/>
    <n v="1"/>
    <s v="Firewalls, IDS, IPS, and Networking"/>
    <s v="Yes"/>
    <n v="0"/>
    <x v="0"/>
    <n v="40"/>
    <n v="0"/>
    <x v="11"/>
    <x v="0"/>
    <x v="28"/>
    <x v="19"/>
    <x v="16"/>
    <x v="20"/>
  </r>
  <r>
    <x v="50"/>
    <x v="50"/>
    <x v="50"/>
    <x v="0"/>
    <x v="1"/>
    <n v="1"/>
    <s v="Physical Security"/>
    <s v="Yes"/>
    <n v="0"/>
    <x v="0"/>
    <n v="40"/>
    <n v="0"/>
    <x v="12"/>
    <x v="0"/>
    <x v="25"/>
    <x v="20"/>
    <x v="17"/>
    <x v="21"/>
  </r>
  <r>
    <x v="51"/>
    <x v="51"/>
    <x v="51"/>
    <x v="0"/>
    <x v="1"/>
    <n v="1"/>
    <s v="Physical Security"/>
    <s v="No"/>
    <n v="0"/>
    <x v="0"/>
    <n v="40"/>
    <n v="0"/>
    <x v="7"/>
    <x v="0"/>
    <x v="29"/>
    <x v="21"/>
    <x v="18"/>
    <x v="22"/>
  </r>
  <r>
    <x v="52"/>
    <x v="52"/>
    <x v="52"/>
    <x v="0"/>
    <x v="1"/>
    <n v="1"/>
    <s v="Policies, Procedures and Processes"/>
    <s v="Yes"/>
    <n v="0"/>
    <x v="0"/>
    <n v="40"/>
    <n v="0"/>
    <x v="0"/>
    <x v="0"/>
    <x v="30"/>
    <x v="22"/>
    <x v="19"/>
    <x v="23"/>
  </r>
  <r>
    <x v="53"/>
    <x v="53"/>
    <x v="53"/>
    <x v="0"/>
    <x v="1"/>
    <n v="1"/>
    <s v="Policies, Procedures and Processes"/>
    <s v="Yes"/>
    <n v="0"/>
    <x v="0"/>
    <n v="40"/>
    <n v="0"/>
    <x v="13"/>
    <x v="0"/>
    <x v="5"/>
    <x v="23"/>
    <x v="20"/>
    <x v="24"/>
  </r>
  <r>
    <x v="54"/>
    <x v="54"/>
    <x v="54"/>
    <x v="0"/>
    <x v="1"/>
    <n v="1"/>
    <s v="Policies, Procedures and Processes"/>
    <s v="Yes"/>
    <n v="0"/>
    <x v="0"/>
    <n v="40"/>
    <n v="0"/>
    <x v="11"/>
    <x v="0"/>
    <x v="31"/>
    <x v="10"/>
    <x v="21"/>
    <x v="25"/>
  </r>
  <r>
    <x v="55"/>
    <x v="55"/>
    <x v="55"/>
    <x v="0"/>
    <x v="1"/>
    <n v="1"/>
    <s v="Policies, Procedures and Processes"/>
    <s v="Yes"/>
    <n v="0"/>
    <x v="0"/>
    <n v="40"/>
    <n v="0"/>
    <x v="14"/>
    <x v="1"/>
    <x v="30"/>
    <x v="1"/>
    <x v="0"/>
    <x v="26"/>
  </r>
  <r>
    <x v="56"/>
    <x v="56"/>
    <x v="56"/>
    <x v="0"/>
    <x v="0"/>
    <n v="1"/>
    <s v="Systems Management &amp; Configuration"/>
    <s v="Yes"/>
    <n v="0"/>
    <x v="0"/>
    <n v="15"/>
    <n v="0"/>
    <x v="3"/>
    <x v="0"/>
    <x v="27"/>
    <x v="24"/>
    <x v="22"/>
    <x v="27"/>
  </r>
  <r>
    <x v="57"/>
    <x v="57"/>
    <x v="57"/>
    <x v="0"/>
    <x v="0"/>
    <n v="1"/>
    <s v="Systems Management &amp; Configuration"/>
    <s v="Yes"/>
    <n v="0"/>
    <x v="0"/>
    <n v="15"/>
    <n v="0"/>
    <x v="12"/>
    <x v="0"/>
    <x v="9"/>
    <x v="25"/>
    <x v="23"/>
    <x v="28"/>
  </r>
  <r>
    <x v="58"/>
    <x v="58"/>
    <x v="58"/>
    <x v="0"/>
    <x v="1"/>
    <n v="1"/>
    <s v="Vulnerability Scanning"/>
    <s v="Yes"/>
    <n v="0"/>
    <x v="0"/>
    <n v="40"/>
    <n v="0"/>
    <x v="13"/>
    <x v="0"/>
    <x v="19"/>
    <x v="26"/>
    <x v="24"/>
    <x v="29"/>
  </r>
  <r>
    <x v="59"/>
    <x v="59"/>
    <x v="59"/>
    <x v="0"/>
    <x v="1"/>
    <n v="1"/>
    <s v="Vulnerability Scanning"/>
    <s v="Yes"/>
    <n v="0"/>
    <x v="0"/>
    <n v="40"/>
    <n v="0"/>
    <x v="13"/>
    <x v="0"/>
    <x v="3"/>
    <x v="26"/>
    <x v="24"/>
    <x v="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ReportPivot" cacheId="14"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outline="1" outlineData="1" multipleFieldFilters="0">
  <location ref="A4:J36" firstHeaderRow="1" firstDataRow="1" firstDataCol="10" rowPageCount="2" colPageCount="1"/>
  <pivotFields count="18">
    <pivotField axis="axisRow" outline="0" showAll="0" defaultSubtota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m="1" x="72"/>
        <item m="1" x="69"/>
        <item m="1" x="66"/>
        <item m="1" x="65"/>
        <item m="1" x="64"/>
        <item m="1" x="63"/>
        <item m="1" x="62"/>
        <item m="1" x="61"/>
        <item m="1" x="60"/>
        <item m="1" x="74"/>
        <item m="1" x="73"/>
        <item m="1" x="71"/>
        <item m="1" x="70"/>
        <item m="1" x="68"/>
        <item m="1" x="67"/>
      </items>
    </pivotField>
    <pivotField axis="axisRow" outline="0" showAll="0" defaultSubtotal="0">
      <items count="81">
        <item x="8"/>
        <item x="9"/>
        <item x="10"/>
        <item x="0"/>
        <item x="1"/>
        <item x="2"/>
        <item x="3"/>
        <item x="4"/>
        <item x="5"/>
        <item x="18"/>
        <item x="19"/>
        <item m="1" x="70"/>
        <item m="1" x="68"/>
        <item m="1" x="67"/>
        <item m="1" x="65"/>
        <item m="1" x="66"/>
        <item m="1" x="64"/>
        <item m="1" x="63"/>
        <item m="1" x="62"/>
        <item m="1" x="61"/>
        <item x="20"/>
        <item x="21"/>
        <item x="22"/>
        <item x="13"/>
        <item x="14"/>
        <item x="15"/>
        <item x="16"/>
        <item x="17"/>
        <item x="23"/>
        <item x="24"/>
        <item x="25"/>
        <item x="26"/>
        <item x="27"/>
        <item x="28"/>
        <item m="1" x="78"/>
        <item m="1" x="77"/>
        <item m="1" x="75"/>
        <item m="1" x="76"/>
        <item m="1" x="74"/>
        <item m="1" x="73"/>
        <item m="1" x="72"/>
        <item x="29"/>
        <item x="30"/>
        <item x="31"/>
        <item m="1" x="71"/>
        <item m="1" x="69"/>
        <item x="32"/>
        <item x="33"/>
        <item x="34"/>
        <item x="35"/>
        <item x="37"/>
        <item x="38"/>
        <item x="39"/>
        <item x="40"/>
        <item x="41"/>
        <item x="42"/>
        <item x="43"/>
        <item x="44"/>
        <item x="45"/>
        <item x="46"/>
        <item m="1" x="80"/>
        <item m="1" x="79"/>
        <item x="47"/>
        <item x="48"/>
        <item x="49"/>
        <item x="50"/>
        <item x="51"/>
        <item x="52"/>
        <item x="53"/>
        <item x="54"/>
        <item x="55"/>
        <item x="56"/>
        <item x="57"/>
        <item x="58"/>
        <item x="59"/>
        <item x="36"/>
        <item m="1" x="60"/>
        <item x="6"/>
        <item x="7"/>
        <item x="11"/>
        <item x="12"/>
      </items>
    </pivotField>
    <pivotField axis="axisRow" outline="0" showAll="0" defaultSubtotal="0">
      <items count="61">
        <item x="25"/>
        <item x="45"/>
        <item x="51"/>
        <item x="56"/>
        <item x="4"/>
        <item x="48"/>
        <item x="15"/>
        <item x="16"/>
        <item x="52"/>
        <item x="10"/>
        <item x="43"/>
        <item x="23"/>
        <item x="55"/>
        <item x="47"/>
        <item x="54"/>
        <item x="35"/>
        <item x="57"/>
        <item x="8"/>
        <item x="49"/>
        <item x="13"/>
        <item x="14"/>
        <item x="37"/>
        <item x="21"/>
        <item x="17"/>
        <item x="5"/>
        <item x="50"/>
        <item x="9"/>
        <item x="2"/>
        <item x="58"/>
        <item x="24"/>
        <item m="1" x="60"/>
        <item x="36"/>
        <item x="1"/>
        <item x="3"/>
        <item x="6"/>
        <item x="7"/>
        <item x="11"/>
        <item x="12"/>
        <item x="18"/>
        <item x="20"/>
        <item x="22"/>
        <item x="28"/>
        <item x="38"/>
        <item x="39"/>
        <item x="40"/>
        <item x="41"/>
        <item x="42"/>
        <item x="44"/>
        <item x="46"/>
        <item x="19"/>
        <item x="26"/>
        <item x="27"/>
        <item x="29"/>
        <item x="30"/>
        <item x="31"/>
        <item x="32"/>
        <item x="33"/>
        <item x="34"/>
        <item x="53"/>
        <item x="59"/>
        <item x="0"/>
      </items>
    </pivotField>
    <pivotField axis="axisRow" outline="0" showAll="0" defaultSubtotal="0">
      <items count="1">
        <item x="0"/>
      </items>
    </pivotField>
    <pivotField axis="axisPage" showAll="0" defaultSubtotal="0">
      <items count="3">
        <item x="0"/>
        <item x="1"/>
        <item m="1" x="2"/>
      </items>
    </pivotField>
    <pivotField showAll="0" defaultSubtotal="0"/>
    <pivotField showAll="0" defaultSubtotal="0"/>
    <pivotField showAll="0" defaultSubtotal="0"/>
    <pivotField showAll="0" defaultSubtotal="0"/>
    <pivotField axis="axisPage" multipleItemSelectionAllowed="1" showAll="0" defaultSubtotal="0">
      <items count="2">
        <item x="0"/>
        <item h="1" m="1" x="1"/>
      </items>
    </pivotField>
    <pivotField showAll="0" defaultSubtotal="0"/>
    <pivotField showAll="0" defaultSubtotal="0"/>
    <pivotField axis="axisRow" outline="0" showAll="0" defaultSubtotal="0">
      <items count="15">
        <item x="0"/>
        <item x="1"/>
        <item x="2"/>
        <item x="3"/>
        <item x="4"/>
        <item x="5"/>
        <item x="6"/>
        <item x="7"/>
        <item x="8"/>
        <item x="9"/>
        <item x="10"/>
        <item x="11"/>
        <item x="12"/>
        <item x="13"/>
        <item x="14"/>
      </items>
    </pivotField>
    <pivotField axis="axisRow" outline="0" showAll="0" defaultSubtotal="0">
      <items count="3">
        <item x="0"/>
        <item x="1"/>
        <item x="2"/>
      </items>
    </pivotField>
    <pivotField axis="axisRow" outline="0" showAll="0" defaultSubtotal="0">
      <items count="32">
        <item x="3"/>
        <item x="8"/>
        <item x="23"/>
        <item x="25"/>
        <item x="26"/>
        <item x="24"/>
        <item x="9"/>
        <item x="18"/>
        <item x="21"/>
        <item x="14"/>
        <item x="28"/>
        <item x="19"/>
        <item x="27"/>
        <item x="5"/>
        <item x="10"/>
        <item x="0"/>
        <item x="4"/>
        <item x="31"/>
        <item x="15"/>
        <item x="16"/>
        <item x="17"/>
        <item x="1"/>
        <item x="2"/>
        <item x="30"/>
        <item x="29"/>
        <item x="20"/>
        <item x="22"/>
        <item x="7"/>
        <item x="12"/>
        <item x="6"/>
        <item x="11"/>
        <item x="13"/>
      </items>
    </pivotField>
    <pivotField axis="axisRow" outline="0" showAll="0" defaultSubtotal="0">
      <items count="27">
        <item x="0"/>
        <item x="19"/>
        <item x="26"/>
        <item x="5"/>
        <item x="22"/>
        <item x="1"/>
        <item x="7"/>
        <item x="8"/>
        <item x="16"/>
        <item x="21"/>
        <item x="20"/>
        <item x="12"/>
        <item x="2"/>
        <item x="3"/>
        <item x="18"/>
        <item x="14"/>
        <item x="13"/>
        <item x="15"/>
        <item x="17"/>
        <item x="6"/>
        <item x="25"/>
        <item x="23"/>
        <item x="11"/>
        <item x="10"/>
        <item x="9"/>
        <item x="4"/>
        <item x="24"/>
      </items>
    </pivotField>
    <pivotField axis="axisRow" outline="0" showAll="0" defaultSubtotal="0">
      <items count="25">
        <item x="0"/>
        <item x="2"/>
        <item x="23"/>
        <item x="11"/>
        <item x="22"/>
        <item x="10"/>
        <item x="7"/>
        <item x="24"/>
        <item x="8"/>
        <item x="20"/>
        <item x="9"/>
        <item x="3"/>
        <item x="6"/>
        <item x="5"/>
        <item x="21"/>
        <item x="16"/>
        <item x="13"/>
        <item x="14"/>
        <item x="18"/>
        <item x="17"/>
        <item x="12"/>
        <item x="19"/>
        <item x="1"/>
        <item x="15"/>
        <item x="4"/>
      </items>
    </pivotField>
    <pivotField axis="axisRow" outline="0" showAll="0" defaultSubtotal="0">
      <items count="30">
        <item x="2"/>
        <item x="4"/>
        <item x="6"/>
        <item x="27"/>
        <item x="14"/>
        <item x="12"/>
        <item x="10"/>
        <item x="11"/>
        <item x="24"/>
        <item x="26"/>
        <item x="25"/>
        <item x="7"/>
        <item x="5"/>
        <item x="28"/>
        <item x="13"/>
        <item x="17"/>
        <item x="16"/>
        <item x="9"/>
        <item x="8"/>
        <item x="20"/>
        <item x="19"/>
        <item x="15"/>
        <item x="22"/>
        <item x="21"/>
        <item x="1"/>
        <item x="23"/>
        <item x="0"/>
        <item x="29"/>
        <item x="3"/>
        <item x="18"/>
      </items>
    </pivotField>
  </pivotFields>
  <rowFields count="10">
    <field x="0"/>
    <field x="1"/>
    <field x="2"/>
    <field x="3"/>
    <field x="12"/>
    <field x="13"/>
    <field x="14"/>
    <field x="15"/>
    <field x="16"/>
    <field x="17"/>
  </rowFields>
  <rowItems count="32">
    <i>
      <x v="3"/>
      <x v="6"/>
      <x v="33"/>
      <x/>
      <x/>
      <x/>
      <x v="21"/>
      <x/>
      <x/>
      <x v="26"/>
    </i>
    <i>
      <x v="5"/>
      <x v="8"/>
      <x v="24"/>
      <x/>
      <x/>
      <x v="1"/>
      <x v="22"/>
      <x v="5"/>
      <x v="22"/>
      <x v="26"/>
    </i>
    <i>
      <x v="9"/>
      <x v="1"/>
      <x v="26"/>
      <x/>
      <x/>
      <x/>
      <x v="16"/>
      <x/>
      <x/>
      <x/>
    </i>
    <i>
      <x v="10"/>
      <x v="2"/>
      <x v="9"/>
      <x/>
      <x/>
      <x/>
      <x v="15"/>
      <x/>
      <x/>
      <x/>
    </i>
    <i>
      <x v="13"/>
      <x v="23"/>
      <x v="19"/>
      <x/>
      <x v="1"/>
      <x/>
      <x v="29"/>
      <x v="12"/>
      <x v="1"/>
      <x v="1"/>
    </i>
    <i>
      <x v="14"/>
      <x v="24"/>
      <x v="20"/>
      <x/>
      <x v="2"/>
      <x/>
      <x v="27"/>
      <x v="13"/>
      <x v="11"/>
      <x v="12"/>
    </i>
    <i>
      <x v="19"/>
      <x v="10"/>
      <x v="49"/>
      <x/>
      <x v="2"/>
      <x/>
      <x v="28"/>
      <x v="6"/>
      <x v="12"/>
      <x v="17"/>
    </i>
    <i>
      <x v="27"/>
      <x v="32"/>
      <x v="51"/>
      <x/>
      <x v="6"/>
      <x/>
      <x v="7"/>
      <x v="22"/>
      <x v="10"/>
      <x v="14"/>
    </i>
    <i>
      <x v="31"/>
      <x v="43"/>
      <x v="54"/>
      <x/>
      <x v="3"/>
      <x/>
      <x/>
      <x v="11"/>
      <x v="5"/>
      <x v="4"/>
    </i>
    <i>
      <x v="32"/>
      <x v="46"/>
      <x v="55"/>
      <x/>
      <x v="7"/>
      <x/>
      <x v="25"/>
      <x v="16"/>
      <x v="3"/>
      <x v="21"/>
    </i>
    <i>
      <x v="33"/>
      <x v="47"/>
      <x v="56"/>
      <x/>
      <x v="7"/>
      <x/>
      <x v="25"/>
      <x v="15"/>
      <x v="3"/>
      <x v="21"/>
    </i>
    <i>
      <x v="34"/>
      <x v="48"/>
      <x v="57"/>
      <x/>
      <x v="7"/>
      <x/>
      <x v="8"/>
      <x/>
      <x v="20"/>
      <x v="16"/>
    </i>
    <i>
      <x v="35"/>
      <x v="49"/>
      <x v="15"/>
      <x/>
      <x v="7"/>
      <x/>
      <x v="26"/>
      <x v="17"/>
      <x v="16"/>
      <x v="15"/>
    </i>
    <i>
      <x v="36"/>
      <x v="75"/>
      <x v="31"/>
      <x/>
      <x v="8"/>
      <x/>
      <x v="14"/>
      <x v="12"/>
      <x/>
      <x/>
    </i>
    <i>
      <x v="37"/>
      <x v="50"/>
      <x v="21"/>
      <x/>
      <x v="7"/>
      <x/>
      <x v="2"/>
      <x v="15"/>
      <x/>
      <x/>
    </i>
    <i>
      <x v="38"/>
      <x v="51"/>
      <x v="42"/>
      <x/>
      <x v="7"/>
      <x/>
      <x v="2"/>
      <x v="16"/>
      <x/>
      <x/>
    </i>
    <i>
      <x v="39"/>
      <x v="52"/>
      <x v="43"/>
      <x/>
      <x v="3"/>
      <x/>
      <x v="5"/>
      <x/>
      <x/>
      <x/>
    </i>
    <i>
      <x v="40"/>
      <x v="53"/>
      <x v="44"/>
      <x/>
      <x v="1"/>
      <x/>
      <x v="3"/>
      <x v="11"/>
      <x/>
      <x/>
    </i>
    <i>
      <x v="41"/>
      <x v="54"/>
      <x v="45"/>
      <x/>
      <x v="7"/>
      <x/>
      <x v="3"/>
      <x/>
      <x/>
      <x/>
    </i>
    <i>
      <x v="42"/>
      <x v="55"/>
      <x v="46"/>
      <x/>
      <x v="1"/>
      <x/>
      <x v="4"/>
      <x v="8"/>
      <x v="17"/>
      <x/>
    </i>
    <i>
      <x v="44"/>
      <x v="57"/>
      <x v="47"/>
      <x/>
      <x v="9"/>
      <x/>
      <x v="18"/>
      <x v="23"/>
      <x/>
      <x v="29"/>
    </i>
    <i>
      <x v="47"/>
      <x v="62"/>
      <x v="13"/>
      <x/>
      <x v="10"/>
      <x/>
      <x v="7"/>
      <x v="14"/>
      <x/>
      <x/>
    </i>
    <i>
      <x v="48"/>
      <x v="63"/>
      <x v="5"/>
      <x/>
      <x v="11"/>
      <x/>
      <x v="10"/>
      <x/>
      <x v="15"/>
      <x v="20"/>
    </i>
    <i>
      <x v="49"/>
      <x v="64"/>
      <x v="18"/>
      <x/>
      <x v="11"/>
      <x/>
      <x v="10"/>
      <x v="1"/>
      <x v="15"/>
      <x v="19"/>
    </i>
    <i>
      <x v="50"/>
      <x v="65"/>
      <x v="25"/>
      <x/>
      <x v="12"/>
      <x/>
      <x v="3"/>
      <x v="10"/>
      <x v="19"/>
      <x v="23"/>
    </i>
    <i>
      <x v="51"/>
      <x v="66"/>
      <x v="2"/>
      <x/>
      <x v="7"/>
      <x/>
      <x v="24"/>
      <x v="9"/>
      <x v="18"/>
      <x v="22"/>
    </i>
    <i>
      <x v="52"/>
      <x v="67"/>
      <x v="8"/>
      <x/>
      <x/>
      <x/>
      <x v="23"/>
      <x v="4"/>
      <x v="21"/>
      <x v="25"/>
    </i>
    <i>
      <x v="53"/>
      <x v="68"/>
      <x v="58"/>
      <x/>
      <x v="13"/>
      <x/>
      <x v="13"/>
      <x v="21"/>
      <x v="9"/>
      <x v="8"/>
    </i>
    <i>
      <x v="54"/>
      <x v="69"/>
      <x v="14"/>
      <x/>
      <x v="11"/>
      <x/>
      <x v="17"/>
      <x v="23"/>
      <x v="14"/>
      <x v="10"/>
    </i>
    <i>
      <x v="55"/>
      <x v="70"/>
      <x v="12"/>
      <x/>
      <x v="14"/>
      <x v="1"/>
      <x v="23"/>
      <x v="5"/>
      <x/>
      <x v="9"/>
    </i>
    <i>
      <x v="58"/>
      <x v="73"/>
      <x v="28"/>
      <x/>
      <x v="13"/>
      <x/>
      <x v="11"/>
      <x v="2"/>
      <x v="7"/>
      <x v="27"/>
    </i>
    <i>
      <x v="59"/>
      <x v="74"/>
      <x v="59"/>
      <x/>
      <x v="13"/>
      <x/>
      <x/>
      <x v="2"/>
      <x v="7"/>
      <x v="27"/>
    </i>
  </rowItems>
  <colItems count="1">
    <i/>
  </colItems>
  <pageFields count="2">
    <pageField fld="4" item="1" hier="-1"/>
    <pageField fld="9" hier="-1"/>
  </pageFields>
  <formats count="282">
    <format dxfId="563">
      <pivotArea type="all" dataOnly="0" outline="0" fieldPosition="0"/>
    </format>
    <format dxfId="562">
      <pivotArea field="0" type="button" dataOnly="0" labelOnly="1" outline="0" axis="axisRow" fieldPosition="0"/>
    </format>
    <format dxfId="561">
      <pivotArea field="1" type="button" dataOnly="0" labelOnly="1" outline="0" axis="axisRow" fieldPosition="1"/>
    </format>
    <format dxfId="560">
      <pivotArea field="2" type="button" dataOnly="0" labelOnly="1" outline="0" axis="axisRow" fieldPosition="2"/>
    </format>
    <format dxfId="559">
      <pivotArea field="3" type="button" dataOnly="0" labelOnly="1" outline="0" axis="axisRow" fieldPosition="3"/>
    </format>
    <format dxfId="55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57">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556">
      <pivotArea dataOnly="0" labelOnly="1" fieldPosition="0">
        <references count="2">
          <reference field="0" count="1" selected="0">
            <x v="0"/>
          </reference>
          <reference field="1" count="1">
            <x v="3"/>
          </reference>
        </references>
      </pivotArea>
    </format>
    <format dxfId="555">
      <pivotArea dataOnly="0" labelOnly="1" fieldPosition="0">
        <references count="2">
          <reference field="0" count="1" selected="0">
            <x v="1"/>
          </reference>
          <reference field="1" count="1">
            <x v="4"/>
          </reference>
        </references>
      </pivotArea>
    </format>
    <format dxfId="554">
      <pivotArea dataOnly="0" labelOnly="1" fieldPosition="0">
        <references count="2">
          <reference field="0" count="1" selected="0">
            <x v="2"/>
          </reference>
          <reference field="1" count="1">
            <x v="5"/>
          </reference>
        </references>
      </pivotArea>
    </format>
    <format dxfId="553">
      <pivotArea dataOnly="0" labelOnly="1" fieldPosition="0">
        <references count="2">
          <reference field="0" count="1" selected="0">
            <x v="3"/>
          </reference>
          <reference field="1" count="1">
            <x v="6"/>
          </reference>
        </references>
      </pivotArea>
    </format>
    <format dxfId="552">
      <pivotArea dataOnly="0" labelOnly="1" fieldPosition="0">
        <references count="2">
          <reference field="0" count="1" selected="0">
            <x v="4"/>
          </reference>
          <reference field="1" count="1">
            <x v="7"/>
          </reference>
        </references>
      </pivotArea>
    </format>
    <format dxfId="551">
      <pivotArea dataOnly="0" labelOnly="1" fieldPosition="0">
        <references count="2">
          <reference field="0" count="1" selected="0">
            <x v="5"/>
          </reference>
          <reference field="1" count="1">
            <x v="8"/>
          </reference>
        </references>
      </pivotArea>
    </format>
    <format dxfId="550">
      <pivotArea dataOnly="0" labelOnly="1" fieldPosition="0">
        <references count="2">
          <reference field="0" count="1" selected="0">
            <x v="6"/>
          </reference>
          <reference field="1" count="1">
            <x v="0"/>
          </reference>
        </references>
      </pivotArea>
    </format>
    <format dxfId="549">
      <pivotArea dataOnly="0" labelOnly="1" fieldPosition="0">
        <references count="2">
          <reference field="0" count="1" selected="0">
            <x v="7"/>
          </reference>
          <reference field="1" count="1">
            <x v="1"/>
          </reference>
        </references>
      </pivotArea>
    </format>
    <format dxfId="548">
      <pivotArea dataOnly="0" labelOnly="1" fieldPosition="0">
        <references count="2">
          <reference field="0" count="1" selected="0">
            <x v="8"/>
          </reference>
          <reference field="1" count="1">
            <x v="2"/>
          </reference>
        </references>
      </pivotArea>
    </format>
    <format dxfId="547">
      <pivotArea dataOnly="0" labelOnly="1" fieldPosition="0">
        <references count="2">
          <reference field="0" count="1" selected="0">
            <x v="9"/>
          </reference>
          <reference field="1" count="1">
            <x v="23"/>
          </reference>
        </references>
      </pivotArea>
    </format>
    <format dxfId="546">
      <pivotArea dataOnly="0" labelOnly="1" fieldPosition="0">
        <references count="2">
          <reference field="0" count="1" selected="0">
            <x v="10"/>
          </reference>
          <reference field="1" count="1">
            <x v="24"/>
          </reference>
        </references>
      </pivotArea>
    </format>
    <format dxfId="545">
      <pivotArea dataOnly="0" labelOnly="1" fieldPosition="0">
        <references count="2">
          <reference field="0" count="1" selected="0">
            <x v="11"/>
          </reference>
          <reference field="1" count="1">
            <x v="25"/>
          </reference>
        </references>
      </pivotArea>
    </format>
    <format dxfId="544">
      <pivotArea dataOnly="0" labelOnly="1" fieldPosition="0">
        <references count="2">
          <reference field="0" count="1" selected="0">
            <x v="12"/>
          </reference>
          <reference field="1" count="1">
            <x v="26"/>
          </reference>
        </references>
      </pivotArea>
    </format>
    <format dxfId="543">
      <pivotArea dataOnly="0" labelOnly="1" fieldPosition="0">
        <references count="2">
          <reference field="0" count="1" selected="0">
            <x v="13"/>
          </reference>
          <reference field="1" count="1">
            <x v="27"/>
          </reference>
        </references>
      </pivotArea>
    </format>
    <format dxfId="542">
      <pivotArea dataOnly="0" labelOnly="1" fieldPosition="0">
        <references count="2">
          <reference field="0" count="1" selected="0">
            <x v="14"/>
          </reference>
          <reference field="1" count="1">
            <x v="9"/>
          </reference>
        </references>
      </pivotArea>
    </format>
    <format dxfId="541">
      <pivotArea dataOnly="0" labelOnly="1" fieldPosition="0">
        <references count="2">
          <reference field="0" count="1" selected="0">
            <x v="15"/>
          </reference>
          <reference field="1" count="1">
            <x v="10"/>
          </reference>
        </references>
      </pivotArea>
    </format>
    <format dxfId="540">
      <pivotArea dataOnly="0" labelOnly="1" fieldPosition="0">
        <references count="2">
          <reference field="0" count="1" selected="0">
            <x v="16"/>
          </reference>
          <reference field="1" count="1">
            <x v="11"/>
          </reference>
        </references>
      </pivotArea>
    </format>
    <format dxfId="539">
      <pivotArea dataOnly="0" labelOnly="1" fieldPosition="0">
        <references count="2">
          <reference field="0" count="1" selected="0">
            <x v="17"/>
          </reference>
          <reference field="1" count="1">
            <x v="12"/>
          </reference>
        </references>
      </pivotArea>
    </format>
    <format dxfId="538">
      <pivotArea dataOnly="0" labelOnly="1" fieldPosition="0">
        <references count="2">
          <reference field="0" count="1" selected="0">
            <x v="18"/>
          </reference>
          <reference field="1" count="1">
            <x v="13"/>
          </reference>
        </references>
      </pivotArea>
    </format>
    <format dxfId="537">
      <pivotArea dataOnly="0" labelOnly="1" fieldPosition="0">
        <references count="2">
          <reference field="0" count="1" selected="0">
            <x v="19"/>
          </reference>
          <reference field="1" count="1">
            <x v="14"/>
          </reference>
        </references>
      </pivotArea>
    </format>
    <format dxfId="536">
      <pivotArea dataOnly="0" labelOnly="1" fieldPosition="0">
        <references count="2">
          <reference field="0" count="1" selected="0">
            <x v="20"/>
          </reference>
          <reference field="1" count="1">
            <x v="15"/>
          </reference>
        </references>
      </pivotArea>
    </format>
    <format dxfId="535">
      <pivotArea dataOnly="0" labelOnly="1" fieldPosition="0">
        <references count="2">
          <reference field="0" count="1" selected="0">
            <x v="21"/>
          </reference>
          <reference field="1" count="1">
            <x v="16"/>
          </reference>
        </references>
      </pivotArea>
    </format>
    <format dxfId="534">
      <pivotArea dataOnly="0" labelOnly="1" fieldPosition="0">
        <references count="2">
          <reference field="0" count="1" selected="0">
            <x v="22"/>
          </reference>
          <reference field="1" count="1">
            <x v="17"/>
          </reference>
        </references>
      </pivotArea>
    </format>
    <format dxfId="533">
      <pivotArea dataOnly="0" labelOnly="1" fieldPosition="0">
        <references count="2">
          <reference field="0" count="1" selected="0">
            <x v="23"/>
          </reference>
          <reference field="1" count="1">
            <x v="18"/>
          </reference>
        </references>
      </pivotArea>
    </format>
    <format dxfId="532">
      <pivotArea dataOnly="0" labelOnly="1" fieldPosition="0">
        <references count="2">
          <reference field="0" count="1" selected="0">
            <x v="24"/>
          </reference>
          <reference field="1" count="1">
            <x v="19"/>
          </reference>
        </references>
      </pivotArea>
    </format>
    <format dxfId="531">
      <pivotArea dataOnly="0" labelOnly="1" fieldPosition="0">
        <references count="2">
          <reference field="0" count="1" selected="0">
            <x v="25"/>
          </reference>
          <reference field="1" count="1">
            <x v="20"/>
          </reference>
        </references>
      </pivotArea>
    </format>
    <format dxfId="530">
      <pivotArea dataOnly="0" labelOnly="1" fieldPosition="0">
        <references count="2">
          <reference field="0" count="1" selected="0">
            <x v="26"/>
          </reference>
          <reference field="1" count="1">
            <x v="21"/>
          </reference>
        </references>
      </pivotArea>
    </format>
    <format dxfId="529">
      <pivotArea dataOnly="0" labelOnly="1" fieldPosition="0">
        <references count="2">
          <reference field="0" count="1" selected="0">
            <x v="27"/>
          </reference>
          <reference field="1" count="1">
            <x v="22"/>
          </reference>
        </references>
      </pivotArea>
    </format>
    <format dxfId="528">
      <pivotArea dataOnly="0" labelOnly="1" fieldPosition="0">
        <references count="2">
          <reference field="0" count="1" selected="0">
            <x v="28"/>
          </reference>
          <reference field="1" count="1">
            <x v="28"/>
          </reference>
        </references>
      </pivotArea>
    </format>
    <format dxfId="527">
      <pivotArea dataOnly="0" labelOnly="1" fieldPosition="0">
        <references count="2">
          <reference field="0" count="1" selected="0">
            <x v="29"/>
          </reference>
          <reference field="1" count="1">
            <x v="29"/>
          </reference>
        </references>
      </pivotArea>
    </format>
    <format dxfId="526">
      <pivotArea dataOnly="0" labelOnly="1" fieldPosition="0">
        <references count="2">
          <reference field="0" count="1" selected="0">
            <x v="30"/>
          </reference>
          <reference field="1" count="1">
            <x v="30"/>
          </reference>
        </references>
      </pivotArea>
    </format>
    <format dxfId="525">
      <pivotArea dataOnly="0" labelOnly="1" fieldPosition="0">
        <references count="2">
          <reference field="0" count="1" selected="0">
            <x v="31"/>
          </reference>
          <reference field="1" count="1">
            <x v="31"/>
          </reference>
        </references>
      </pivotArea>
    </format>
    <format dxfId="524">
      <pivotArea dataOnly="0" labelOnly="1" fieldPosition="0">
        <references count="2">
          <reference field="0" count="1" selected="0">
            <x v="32"/>
          </reference>
          <reference field="1" count="1">
            <x v="32"/>
          </reference>
        </references>
      </pivotArea>
    </format>
    <format dxfId="523">
      <pivotArea dataOnly="0" labelOnly="1" fieldPosition="0">
        <references count="2">
          <reference field="0" count="1" selected="0">
            <x v="33"/>
          </reference>
          <reference field="1" count="1">
            <x v="33"/>
          </reference>
        </references>
      </pivotArea>
    </format>
    <format dxfId="522">
      <pivotArea dataOnly="0" labelOnly="1" fieldPosition="0">
        <references count="2">
          <reference field="0" count="1" selected="0">
            <x v="34"/>
          </reference>
          <reference field="1" count="1">
            <x v="34"/>
          </reference>
        </references>
      </pivotArea>
    </format>
    <format dxfId="521">
      <pivotArea dataOnly="0" labelOnly="1" fieldPosition="0">
        <references count="2">
          <reference field="0" count="1" selected="0">
            <x v="35"/>
          </reference>
          <reference field="1" count="1">
            <x v="35"/>
          </reference>
        </references>
      </pivotArea>
    </format>
    <format dxfId="520">
      <pivotArea dataOnly="0" labelOnly="1" fieldPosition="0">
        <references count="2">
          <reference field="0" count="1" selected="0">
            <x v="36"/>
          </reference>
          <reference field="1" count="1">
            <x v="36"/>
          </reference>
        </references>
      </pivotArea>
    </format>
    <format dxfId="519">
      <pivotArea dataOnly="0" labelOnly="1" fieldPosition="0">
        <references count="2">
          <reference field="0" count="1" selected="0">
            <x v="37"/>
          </reference>
          <reference field="1" count="1">
            <x v="37"/>
          </reference>
        </references>
      </pivotArea>
    </format>
    <format dxfId="518">
      <pivotArea dataOnly="0" labelOnly="1" fieldPosition="0">
        <references count="2">
          <reference field="0" count="1" selected="0">
            <x v="38"/>
          </reference>
          <reference field="1" count="1">
            <x v="38"/>
          </reference>
        </references>
      </pivotArea>
    </format>
    <format dxfId="517">
      <pivotArea dataOnly="0" labelOnly="1" fieldPosition="0">
        <references count="2">
          <reference field="0" count="1" selected="0">
            <x v="39"/>
          </reference>
          <reference field="1" count="1">
            <x v="39"/>
          </reference>
        </references>
      </pivotArea>
    </format>
    <format dxfId="516">
      <pivotArea dataOnly="0" labelOnly="1" fieldPosition="0">
        <references count="2">
          <reference field="0" count="1" selected="0">
            <x v="40"/>
          </reference>
          <reference field="1" count="1">
            <x v="40"/>
          </reference>
        </references>
      </pivotArea>
    </format>
    <format dxfId="515">
      <pivotArea dataOnly="0" labelOnly="1" fieldPosition="0">
        <references count="2">
          <reference field="0" count="1" selected="0">
            <x v="41"/>
          </reference>
          <reference field="1" count="1">
            <x v="41"/>
          </reference>
        </references>
      </pivotArea>
    </format>
    <format dxfId="514">
      <pivotArea dataOnly="0" labelOnly="1" fieldPosition="0">
        <references count="2">
          <reference field="0" count="1" selected="0">
            <x v="42"/>
          </reference>
          <reference field="1" count="1">
            <x v="42"/>
          </reference>
        </references>
      </pivotArea>
    </format>
    <format dxfId="513">
      <pivotArea dataOnly="0" labelOnly="1" fieldPosition="0">
        <references count="2">
          <reference field="0" count="1" selected="0">
            <x v="43"/>
          </reference>
          <reference field="1" count="1">
            <x v="43"/>
          </reference>
        </references>
      </pivotArea>
    </format>
    <format dxfId="512">
      <pivotArea dataOnly="0" labelOnly="1" fieldPosition="0">
        <references count="2">
          <reference field="0" count="1" selected="0">
            <x v="44"/>
          </reference>
          <reference field="1" count="1">
            <x v="44"/>
          </reference>
        </references>
      </pivotArea>
    </format>
    <format dxfId="511">
      <pivotArea dataOnly="0" labelOnly="1" fieldPosition="0">
        <references count="2">
          <reference field="0" count="1" selected="0">
            <x v="45"/>
          </reference>
          <reference field="1" count="1">
            <x v="45"/>
          </reference>
        </references>
      </pivotArea>
    </format>
    <format dxfId="510">
      <pivotArea dataOnly="0" labelOnly="1" fieldPosition="0">
        <references count="2">
          <reference field="0" count="1" selected="0">
            <x v="46"/>
          </reference>
          <reference field="1" count="1">
            <x v="46"/>
          </reference>
        </references>
      </pivotArea>
    </format>
    <format dxfId="509">
      <pivotArea dataOnly="0" labelOnly="1" fieldPosition="0">
        <references count="2">
          <reference field="0" count="1" selected="0">
            <x v="47"/>
          </reference>
          <reference field="1" count="1">
            <x v="47"/>
          </reference>
        </references>
      </pivotArea>
    </format>
    <format dxfId="508">
      <pivotArea dataOnly="0" labelOnly="1" fieldPosition="0">
        <references count="2">
          <reference field="0" count="1" selected="0">
            <x v="48"/>
          </reference>
          <reference field="1" count="1">
            <x v="48"/>
          </reference>
        </references>
      </pivotArea>
    </format>
    <format dxfId="507">
      <pivotArea dataOnly="0" labelOnly="1" fieldPosition="0">
        <references count="2">
          <reference field="0" count="1" selected="0">
            <x v="49"/>
          </reference>
          <reference field="1" count="1">
            <x v="49"/>
          </reference>
        </references>
      </pivotArea>
    </format>
    <format dxfId="506">
      <pivotArea dataOnly="0" labelOnly="1" fieldPosition="0">
        <references count="2">
          <reference field="0" count="1" selected="0">
            <x v="50"/>
          </reference>
          <reference field="1" count="1">
            <x v="50"/>
          </reference>
        </references>
      </pivotArea>
    </format>
    <format dxfId="505">
      <pivotArea dataOnly="0" labelOnly="1" fieldPosition="0">
        <references count="2">
          <reference field="0" count="1" selected="0">
            <x v="51"/>
          </reference>
          <reference field="1" count="1">
            <x v="51"/>
          </reference>
        </references>
      </pivotArea>
    </format>
    <format dxfId="504">
      <pivotArea dataOnly="0" labelOnly="1" fieldPosition="0">
        <references count="2">
          <reference field="0" count="1" selected="0">
            <x v="52"/>
          </reference>
          <reference field="1" count="1">
            <x v="52"/>
          </reference>
        </references>
      </pivotArea>
    </format>
    <format dxfId="503">
      <pivotArea dataOnly="0" labelOnly="1" fieldPosition="0">
        <references count="2">
          <reference field="0" count="1" selected="0">
            <x v="53"/>
          </reference>
          <reference field="1" count="1">
            <x v="53"/>
          </reference>
        </references>
      </pivotArea>
    </format>
    <format dxfId="502">
      <pivotArea dataOnly="0" labelOnly="1" fieldPosition="0">
        <references count="2">
          <reference field="0" count="1" selected="0">
            <x v="54"/>
          </reference>
          <reference field="1" count="1">
            <x v="54"/>
          </reference>
        </references>
      </pivotArea>
    </format>
    <format dxfId="501">
      <pivotArea dataOnly="0" labelOnly="1" fieldPosition="0">
        <references count="2">
          <reference field="0" count="1" selected="0">
            <x v="55"/>
          </reference>
          <reference field="1" count="1">
            <x v="55"/>
          </reference>
        </references>
      </pivotArea>
    </format>
    <format dxfId="500">
      <pivotArea dataOnly="0" labelOnly="1" fieldPosition="0">
        <references count="2">
          <reference field="0" count="1" selected="0">
            <x v="56"/>
          </reference>
          <reference field="1" count="1">
            <x v="56"/>
          </reference>
        </references>
      </pivotArea>
    </format>
    <format dxfId="499">
      <pivotArea dataOnly="0" labelOnly="1" fieldPosition="0">
        <references count="2">
          <reference field="0" count="1" selected="0">
            <x v="57"/>
          </reference>
          <reference field="1" count="1">
            <x v="57"/>
          </reference>
        </references>
      </pivotArea>
    </format>
    <format dxfId="498">
      <pivotArea dataOnly="0" labelOnly="1" fieldPosition="0">
        <references count="2">
          <reference field="0" count="1" selected="0">
            <x v="58"/>
          </reference>
          <reference field="1" count="1">
            <x v="58"/>
          </reference>
        </references>
      </pivotArea>
    </format>
    <format dxfId="497">
      <pivotArea dataOnly="0" labelOnly="1" fieldPosition="0">
        <references count="2">
          <reference field="0" count="1" selected="0">
            <x v="59"/>
          </reference>
          <reference field="1" count="1">
            <x v="59"/>
          </reference>
        </references>
      </pivotArea>
    </format>
    <format dxfId="496">
      <pivotArea dataOnly="0" labelOnly="1" fieldPosition="0">
        <references count="2">
          <reference field="0" count="1" selected="0">
            <x v="60"/>
          </reference>
          <reference field="1" count="1">
            <x v="60"/>
          </reference>
        </references>
      </pivotArea>
    </format>
    <format dxfId="495">
      <pivotArea dataOnly="0" labelOnly="1" fieldPosition="0">
        <references count="2">
          <reference field="0" count="1" selected="0">
            <x v="61"/>
          </reference>
          <reference field="1" count="1">
            <x v="61"/>
          </reference>
        </references>
      </pivotArea>
    </format>
    <format dxfId="494">
      <pivotArea dataOnly="0" labelOnly="1" fieldPosition="0">
        <references count="2">
          <reference field="0" count="1" selected="0">
            <x v="62"/>
          </reference>
          <reference field="1" count="1">
            <x v="62"/>
          </reference>
        </references>
      </pivotArea>
    </format>
    <format dxfId="493">
      <pivotArea dataOnly="0" labelOnly="1" fieldPosition="0">
        <references count="2">
          <reference field="0" count="1" selected="0">
            <x v="63"/>
          </reference>
          <reference field="1" count="1">
            <x v="63"/>
          </reference>
        </references>
      </pivotArea>
    </format>
    <format dxfId="492">
      <pivotArea dataOnly="0" labelOnly="1" fieldPosition="0">
        <references count="2">
          <reference field="0" count="1" selected="0">
            <x v="64"/>
          </reference>
          <reference field="1" count="1">
            <x v="64"/>
          </reference>
        </references>
      </pivotArea>
    </format>
    <format dxfId="491">
      <pivotArea dataOnly="0" labelOnly="1" fieldPosition="0">
        <references count="2">
          <reference field="0" count="1" selected="0">
            <x v="65"/>
          </reference>
          <reference field="1" count="1">
            <x v="65"/>
          </reference>
        </references>
      </pivotArea>
    </format>
    <format dxfId="490">
      <pivotArea dataOnly="0" labelOnly="1" fieldPosition="0">
        <references count="2">
          <reference field="0" count="1" selected="0">
            <x v="66"/>
          </reference>
          <reference field="1" count="1">
            <x v="66"/>
          </reference>
        </references>
      </pivotArea>
    </format>
    <format dxfId="489">
      <pivotArea dataOnly="0" labelOnly="1" fieldPosition="0">
        <references count="2">
          <reference field="0" count="1" selected="0">
            <x v="67"/>
          </reference>
          <reference field="1" count="1">
            <x v="67"/>
          </reference>
        </references>
      </pivotArea>
    </format>
    <format dxfId="488">
      <pivotArea dataOnly="0" labelOnly="1" fieldPosition="0">
        <references count="2">
          <reference field="0" count="1" selected="0">
            <x v="68"/>
          </reference>
          <reference field="1" count="1">
            <x v="68"/>
          </reference>
        </references>
      </pivotArea>
    </format>
    <format dxfId="487">
      <pivotArea dataOnly="0" labelOnly="1" fieldPosition="0">
        <references count="2">
          <reference field="0" count="1" selected="0">
            <x v="69"/>
          </reference>
          <reference field="1" count="1">
            <x v="69"/>
          </reference>
        </references>
      </pivotArea>
    </format>
    <format dxfId="486">
      <pivotArea dataOnly="0" labelOnly="1" fieldPosition="0">
        <references count="2">
          <reference field="0" count="1" selected="0">
            <x v="70"/>
          </reference>
          <reference field="1" count="1">
            <x v="70"/>
          </reference>
        </references>
      </pivotArea>
    </format>
    <format dxfId="485">
      <pivotArea dataOnly="0" labelOnly="1" fieldPosition="0">
        <references count="2">
          <reference field="0" count="1" selected="0">
            <x v="71"/>
          </reference>
          <reference field="1" count="1">
            <x v="71"/>
          </reference>
        </references>
      </pivotArea>
    </format>
    <format dxfId="484">
      <pivotArea dataOnly="0" labelOnly="1" fieldPosition="0">
        <references count="2">
          <reference field="0" count="1" selected="0">
            <x v="72"/>
          </reference>
          <reference field="1" count="1">
            <x v="72"/>
          </reference>
        </references>
      </pivotArea>
    </format>
    <format dxfId="483">
      <pivotArea dataOnly="0" labelOnly="1" fieldPosition="0">
        <references count="2">
          <reference field="0" count="1" selected="0">
            <x v="73"/>
          </reference>
          <reference field="1" count="1">
            <x v="73"/>
          </reference>
        </references>
      </pivotArea>
    </format>
    <format dxfId="482">
      <pivotArea dataOnly="0" labelOnly="1" fieldPosition="0">
        <references count="2">
          <reference field="0" count="1" selected="0">
            <x v="74"/>
          </reference>
          <reference field="1" count="1">
            <x v="74"/>
          </reference>
        </references>
      </pivotArea>
    </format>
    <format dxfId="481">
      <pivotArea dataOnly="0" labelOnly="1" fieldPosition="0">
        <references count="3">
          <reference field="0" count="1" selected="0">
            <x v="2"/>
          </reference>
          <reference field="1" count="1" selected="0">
            <x v="5"/>
          </reference>
          <reference field="2" count="1">
            <x v="27"/>
          </reference>
        </references>
      </pivotArea>
    </format>
    <format dxfId="480">
      <pivotArea dataOnly="0" labelOnly="1" fieldPosition="0">
        <references count="3">
          <reference field="0" count="1" selected="0">
            <x v="4"/>
          </reference>
          <reference field="1" count="1" selected="0">
            <x v="7"/>
          </reference>
          <reference field="2" count="1">
            <x v="4"/>
          </reference>
        </references>
      </pivotArea>
    </format>
    <format dxfId="479">
      <pivotArea dataOnly="0" labelOnly="1" fieldPosition="0">
        <references count="3">
          <reference field="0" count="1" selected="0">
            <x v="5"/>
          </reference>
          <reference field="1" count="1" selected="0">
            <x v="8"/>
          </reference>
          <reference field="2" count="1">
            <x v="24"/>
          </reference>
        </references>
      </pivotArea>
    </format>
    <format dxfId="478">
      <pivotArea dataOnly="0" labelOnly="1" fieldPosition="0">
        <references count="3">
          <reference field="0" count="1" selected="0">
            <x v="6"/>
          </reference>
          <reference field="1" count="1" selected="0">
            <x v="0"/>
          </reference>
          <reference field="2" count="1">
            <x v="17"/>
          </reference>
        </references>
      </pivotArea>
    </format>
    <format dxfId="477">
      <pivotArea dataOnly="0" labelOnly="1" fieldPosition="0">
        <references count="3">
          <reference field="0" count="1" selected="0">
            <x v="7"/>
          </reference>
          <reference field="1" count="1" selected="0">
            <x v="1"/>
          </reference>
          <reference field="2" count="1">
            <x v="26"/>
          </reference>
        </references>
      </pivotArea>
    </format>
    <format dxfId="476">
      <pivotArea dataOnly="0" labelOnly="1" fieldPosition="0">
        <references count="3">
          <reference field="0" count="1" selected="0">
            <x v="8"/>
          </reference>
          <reference field="1" count="1" selected="0">
            <x v="2"/>
          </reference>
          <reference field="2" count="1">
            <x v="9"/>
          </reference>
        </references>
      </pivotArea>
    </format>
    <format dxfId="475">
      <pivotArea dataOnly="0" labelOnly="1" fieldPosition="0">
        <references count="3">
          <reference field="0" count="1" selected="0">
            <x v="9"/>
          </reference>
          <reference field="1" count="1" selected="0">
            <x v="23"/>
          </reference>
          <reference field="2" count="1">
            <x v="19"/>
          </reference>
        </references>
      </pivotArea>
    </format>
    <format dxfId="474">
      <pivotArea dataOnly="0" labelOnly="1" fieldPosition="0">
        <references count="3">
          <reference field="0" count="1" selected="0">
            <x v="10"/>
          </reference>
          <reference field="1" count="1" selected="0">
            <x v="24"/>
          </reference>
          <reference field="2" count="1">
            <x v="20"/>
          </reference>
        </references>
      </pivotArea>
    </format>
    <format dxfId="473">
      <pivotArea dataOnly="0" labelOnly="1" fieldPosition="0">
        <references count="3">
          <reference field="0" count="1" selected="0">
            <x v="11"/>
          </reference>
          <reference field="1" count="1" selected="0">
            <x v="25"/>
          </reference>
          <reference field="2" count="1">
            <x v="6"/>
          </reference>
        </references>
      </pivotArea>
    </format>
    <format dxfId="472">
      <pivotArea dataOnly="0" labelOnly="1" fieldPosition="0">
        <references count="3">
          <reference field="0" count="1" selected="0">
            <x v="12"/>
          </reference>
          <reference field="1" count="1" selected="0">
            <x v="26"/>
          </reference>
          <reference field="2" count="1">
            <x v="7"/>
          </reference>
        </references>
      </pivotArea>
    </format>
    <format dxfId="471">
      <pivotArea dataOnly="0" labelOnly="1" fieldPosition="0">
        <references count="3">
          <reference field="0" count="1" selected="0">
            <x v="13"/>
          </reference>
          <reference field="1" count="1" selected="0">
            <x v="27"/>
          </reference>
          <reference field="2" count="1">
            <x v="23"/>
          </reference>
        </references>
      </pivotArea>
    </format>
    <format dxfId="470">
      <pivotArea dataOnly="0" labelOnly="1" fieldPosition="0">
        <references count="3">
          <reference field="0" count="1" selected="0">
            <x v="26"/>
          </reference>
          <reference field="1" count="1" selected="0">
            <x v="21"/>
          </reference>
          <reference field="2" count="1">
            <x v="22"/>
          </reference>
        </references>
      </pivotArea>
    </format>
    <format dxfId="469">
      <pivotArea dataOnly="0" labelOnly="1" fieldPosition="0">
        <references count="3">
          <reference field="0" count="1" selected="0">
            <x v="28"/>
          </reference>
          <reference field="1" count="1" selected="0">
            <x v="28"/>
          </reference>
          <reference field="2" count="1">
            <x v="11"/>
          </reference>
        </references>
      </pivotArea>
    </format>
    <format dxfId="468">
      <pivotArea dataOnly="0" labelOnly="1" fieldPosition="0">
        <references count="3">
          <reference field="0" count="1" selected="0">
            <x v="29"/>
          </reference>
          <reference field="1" count="1" selected="0">
            <x v="29"/>
          </reference>
          <reference field="2" count="1">
            <x v="29"/>
          </reference>
        </references>
      </pivotArea>
    </format>
    <format dxfId="467">
      <pivotArea dataOnly="0" labelOnly="1" fieldPosition="0">
        <references count="3">
          <reference field="0" count="1" selected="0">
            <x v="30"/>
          </reference>
          <reference field="1" count="1" selected="0">
            <x v="30"/>
          </reference>
          <reference field="2" count="1">
            <x v="0"/>
          </reference>
        </references>
      </pivotArea>
    </format>
    <format dxfId="466">
      <pivotArea dataOnly="0" labelOnly="1" fieldPosition="0">
        <references count="3">
          <reference field="0" count="1" selected="0">
            <x v="48"/>
          </reference>
          <reference field="1" count="1" selected="0">
            <x v="48"/>
          </reference>
          <reference field="2" count="1">
            <x v="15"/>
          </reference>
        </references>
      </pivotArea>
    </format>
    <format dxfId="465">
      <pivotArea dataOnly="0" labelOnly="1" fieldPosition="0">
        <references count="3">
          <reference field="0" count="1" selected="0">
            <x v="50"/>
          </reference>
          <reference field="1" count="1" selected="0">
            <x v="50"/>
          </reference>
          <reference field="2" count="1">
            <x v="21"/>
          </reference>
        </references>
      </pivotArea>
    </format>
    <format dxfId="464">
      <pivotArea dataOnly="0" labelOnly="1" fieldPosition="0">
        <references count="3">
          <reference field="0" count="1" selected="0">
            <x v="56"/>
          </reference>
          <reference field="1" count="1" selected="0">
            <x v="56"/>
          </reference>
          <reference field="2" count="1">
            <x v="10"/>
          </reference>
        </references>
      </pivotArea>
    </format>
    <format dxfId="463">
      <pivotArea dataOnly="0" labelOnly="1" fieldPosition="0">
        <references count="3">
          <reference field="0" count="1" selected="0">
            <x v="58"/>
          </reference>
          <reference field="1" count="1" selected="0">
            <x v="58"/>
          </reference>
          <reference field="2" count="1">
            <x v="1"/>
          </reference>
        </references>
      </pivotArea>
    </format>
    <format dxfId="462">
      <pivotArea dataOnly="0" labelOnly="1" fieldPosition="0">
        <references count="3">
          <reference field="0" count="1" selected="0">
            <x v="62"/>
          </reference>
          <reference field="1" count="1" selected="0">
            <x v="62"/>
          </reference>
          <reference field="2" count="1">
            <x v="13"/>
          </reference>
        </references>
      </pivotArea>
    </format>
    <format dxfId="461">
      <pivotArea dataOnly="0" labelOnly="1" fieldPosition="0">
        <references count="3">
          <reference field="0" count="1" selected="0">
            <x v="63"/>
          </reference>
          <reference field="1" count="1" selected="0">
            <x v="63"/>
          </reference>
          <reference field="2" count="1">
            <x v="5"/>
          </reference>
        </references>
      </pivotArea>
    </format>
    <format dxfId="460">
      <pivotArea dataOnly="0" labelOnly="1" fieldPosition="0">
        <references count="3">
          <reference field="0" count="1" selected="0">
            <x v="64"/>
          </reference>
          <reference field="1" count="1" selected="0">
            <x v="64"/>
          </reference>
          <reference field="2" count="1">
            <x v="18"/>
          </reference>
        </references>
      </pivotArea>
    </format>
    <format dxfId="459">
      <pivotArea dataOnly="0" labelOnly="1" fieldPosition="0">
        <references count="3">
          <reference field="0" count="1" selected="0">
            <x v="65"/>
          </reference>
          <reference field="1" count="1" selected="0">
            <x v="65"/>
          </reference>
          <reference field="2" count="1">
            <x v="25"/>
          </reference>
        </references>
      </pivotArea>
    </format>
    <format dxfId="458">
      <pivotArea dataOnly="0" labelOnly="1" fieldPosition="0">
        <references count="3">
          <reference field="0" count="1" selected="0">
            <x v="66"/>
          </reference>
          <reference field="1" count="1" selected="0">
            <x v="66"/>
          </reference>
          <reference field="2" count="1">
            <x v="2"/>
          </reference>
        </references>
      </pivotArea>
    </format>
    <format dxfId="457">
      <pivotArea dataOnly="0" labelOnly="1" fieldPosition="0">
        <references count="3">
          <reference field="0" count="1" selected="0">
            <x v="67"/>
          </reference>
          <reference field="1" count="1" selected="0">
            <x v="67"/>
          </reference>
          <reference field="2" count="1">
            <x v="8"/>
          </reference>
        </references>
      </pivotArea>
    </format>
    <format dxfId="456">
      <pivotArea dataOnly="0" labelOnly="1" fieldPosition="0">
        <references count="3">
          <reference field="0" count="1" selected="0">
            <x v="69"/>
          </reference>
          <reference field="1" count="1" selected="0">
            <x v="69"/>
          </reference>
          <reference field="2" count="1">
            <x v="14"/>
          </reference>
        </references>
      </pivotArea>
    </format>
    <format dxfId="455">
      <pivotArea dataOnly="0" labelOnly="1" fieldPosition="0">
        <references count="3">
          <reference field="0" count="1" selected="0">
            <x v="70"/>
          </reference>
          <reference field="1" count="1" selected="0">
            <x v="70"/>
          </reference>
          <reference field="2" count="1">
            <x v="12"/>
          </reference>
        </references>
      </pivotArea>
    </format>
    <format dxfId="454">
      <pivotArea dataOnly="0" labelOnly="1" fieldPosition="0">
        <references count="3">
          <reference field="0" count="1" selected="0">
            <x v="71"/>
          </reference>
          <reference field="1" count="1" selected="0">
            <x v="71"/>
          </reference>
          <reference field="2" count="1">
            <x v="3"/>
          </reference>
        </references>
      </pivotArea>
    </format>
    <format dxfId="453">
      <pivotArea dataOnly="0" labelOnly="1" fieldPosition="0">
        <references count="3">
          <reference field="0" count="1" selected="0">
            <x v="72"/>
          </reference>
          <reference field="1" count="1" selected="0">
            <x v="72"/>
          </reference>
          <reference field="2" count="1">
            <x v="16"/>
          </reference>
        </references>
      </pivotArea>
    </format>
    <format dxfId="452">
      <pivotArea dataOnly="0" labelOnly="1" fieldPosition="0">
        <references count="3">
          <reference field="0" count="1" selected="0">
            <x v="73"/>
          </reference>
          <reference field="1" count="1" selected="0">
            <x v="73"/>
          </reference>
          <reference field="2" count="1">
            <x v="28"/>
          </reference>
        </references>
      </pivotArea>
    </format>
    <format dxfId="451">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450">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449">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448">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447">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446">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445">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444">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443">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442">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441">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440">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439">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438">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437">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436">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435">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434">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433">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432">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431">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430">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429">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428">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427">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426">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425">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424">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423">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 dxfId="422">
      <pivotArea type="all" dataOnly="0" outline="0" fieldPosition="0"/>
    </format>
    <format dxfId="421">
      <pivotArea field="0" type="button" dataOnly="0" labelOnly="1" outline="0" axis="axisRow" fieldPosition="0"/>
    </format>
    <format dxfId="420">
      <pivotArea field="1" type="button" dataOnly="0" labelOnly="1" outline="0" axis="axisRow" fieldPosition="1"/>
    </format>
    <format dxfId="419">
      <pivotArea field="2" type="button" dataOnly="0" labelOnly="1" outline="0" axis="axisRow" fieldPosition="2"/>
    </format>
    <format dxfId="418">
      <pivotArea field="3" type="button" dataOnly="0" labelOnly="1" outline="0" axis="axisRow" fieldPosition="3"/>
    </format>
    <format dxfId="41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6">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415">
      <pivotArea dataOnly="0" labelOnly="1" fieldPosition="0">
        <references count="2">
          <reference field="0" count="1" selected="0">
            <x v="0"/>
          </reference>
          <reference field="1" count="1">
            <x v="3"/>
          </reference>
        </references>
      </pivotArea>
    </format>
    <format dxfId="414">
      <pivotArea dataOnly="0" labelOnly="1" fieldPosition="0">
        <references count="2">
          <reference field="0" count="1" selected="0">
            <x v="1"/>
          </reference>
          <reference field="1" count="1">
            <x v="4"/>
          </reference>
        </references>
      </pivotArea>
    </format>
    <format dxfId="413">
      <pivotArea dataOnly="0" labelOnly="1" fieldPosition="0">
        <references count="2">
          <reference field="0" count="1" selected="0">
            <x v="2"/>
          </reference>
          <reference field="1" count="1">
            <x v="5"/>
          </reference>
        </references>
      </pivotArea>
    </format>
    <format dxfId="412">
      <pivotArea dataOnly="0" labelOnly="1" fieldPosition="0">
        <references count="2">
          <reference field="0" count="1" selected="0">
            <x v="3"/>
          </reference>
          <reference field="1" count="1">
            <x v="6"/>
          </reference>
        </references>
      </pivotArea>
    </format>
    <format dxfId="411">
      <pivotArea dataOnly="0" labelOnly="1" fieldPosition="0">
        <references count="2">
          <reference field="0" count="1" selected="0">
            <x v="4"/>
          </reference>
          <reference field="1" count="1">
            <x v="7"/>
          </reference>
        </references>
      </pivotArea>
    </format>
    <format dxfId="410">
      <pivotArea dataOnly="0" labelOnly="1" fieldPosition="0">
        <references count="2">
          <reference field="0" count="1" selected="0">
            <x v="5"/>
          </reference>
          <reference field="1" count="1">
            <x v="8"/>
          </reference>
        </references>
      </pivotArea>
    </format>
    <format dxfId="409">
      <pivotArea dataOnly="0" labelOnly="1" fieldPosition="0">
        <references count="2">
          <reference field="0" count="1" selected="0">
            <x v="6"/>
          </reference>
          <reference field="1" count="1">
            <x v="0"/>
          </reference>
        </references>
      </pivotArea>
    </format>
    <format dxfId="408">
      <pivotArea dataOnly="0" labelOnly="1" fieldPosition="0">
        <references count="2">
          <reference field="0" count="1" selected="0">
            <x v="7"/>
          </reference>
          <reference field="1" count="1">
            <x v="1"/>
          </reference>
        </references>
      </pivotArea>
    </format>
    <format dxfId="407">
      <pivotArea dataOnly="0" labelOnly="1" fieldPosition="0">
        <references count="2">
          <reference field="0" count="1" selected="0">
            <x v="8"/>
          </reference>
          <reference field="1" count="1">
            <x v="2"/>
          </reference>
        </references>
      </pivotArea>
    </format>
    <format dxfId="406">
      <pivotArea dataOnly="0" labelOnly="1" fieldPosition="0">
        <references count="2">
          <reference field="0" count="1" selected="0">
            <x v="9"/>
          </reference>
          <reference field="1" count="1">
            <x v="23"/>
          </reference>
        </references>
      </pivotArea>
    </format>
    <format dxfId="405">
      <pivotArea dataOnly="0" labelOnly="1" fieldPosition="0">
        <references count="2">
          <reference field="0" count="1" selected="0">
            <x v="10"/>
          </reference>
          <reference field="1" count="1">
            <x v="24"/>
          </reference>
        </references>
      </pivotArea>
    </format>
    <format dxfId="404">
      <pivotArea dataOnly="0" labelOnly="1" fieldPosition="0">
        <references count="2">
          <reference field="0" count="1" selected="0">
            <x v="11"/>
          </reference>
          <reference field="1" count="1">
            <x v="25"/>
          </reference>
        </references>
      </pivotArea>
    </format>
    <format dxfId="403">
      <pivotArea dataOnly="0" labelOnly="1" fieldPosition="0">
        <references count="2">
          <reference field="0" count="1" selected="0">
            <x v="12"/>
          </reference>
          <reference field="1" count="1">
            <x v="26"/>
          </reference>
        </references>
      </pivotArea>
    </format>
    <format dxfId="402">
      <pivotArea dataOnly="0" labelOnly="1" fieldPosition="0">
        <references count="2">
          <reference field="0" count="1" selected="0">
            <x v="13"/>
          </reference>
          <reference field="1" count="1">
            <x v="27"/>
          </reference>
        </references>
      </pivotArea>
    </format>
    <format dxfId="401">
      <pivotArea dataOnly="0" labelOnly="1" fieldPosition="0">
        <references count="2">
          <reference field="0" count="1" selected="0">
            <x v="14"/>
          </reference>
          <reference field="1" count="1">
            <x v="9"/>
          </reference>
        </references>
      </pivotArea>
    </format>
    <format dxfId="400">
      <pivotArea dataOnly="0" labelOnly="1" fieldPosition="0">
        <references count="2">
          <reference field="0" count="1" selected="0">
            <x v="15"/>
          </reference>
          <reference field="1" count="1">
            <x v="10"/>
          </reference>
        </references>
      </pivotArea>
    </format>
    <format dxfId="399">
      <pivotArea dataOnly="0" labelOnly="1" fieldPosition="0">
        <references count="2">
          <reference field="0" count="1" selected="0">
            <x v="16"/>
          </reference>
          <reference field="1" count="1">
            <x v="11"/>
          </reference>
        </references>
      </pivotArea>
    </format>
    <format dxfId="398">
      <pivotArea dataOnly="0" labelOnly="1" fieldPosition="0">
        <references count="2">
          <reference field="0" count="1" selected="0">
            <x v="17"/>
          </reference>
          <reference field="1" count="1">
            <x v="12"/>
          </reference>
        </references>
      </pivotArea>
    </format>
    <format dxfId="397">
      <pivotArea dataOnly="0" labelOnly="1" fieldPosition="0">
        <references count="2">
          <reference field="0" count="1" selected="0">
            <x v="18"/>
          </reference>
          <reference field="1" count="1">
            <x v="13"/>
          </reference>
        </references>
      </pivotArea>
    </format>
    <format dxfId="396">
      <pivotArea dataOnly="0" labelOnly="1" fieldPosition="0">
        <references count="2">
          <reference field="0" count="1" selected="0">
            <x v="19"/>
          </reference>
          <reference field="1" count="1">
            <x v="14"/>
          </reference>
        </references>
      </pivotArea>
    </format>
    <format dxfId="395">
      <pivotArea dataOnly="0" labelOnly="1" fieldPosition="0">
        <references count="2">
          <reference field="0" count="1" selected="0">
            <x v="20"/>
          </reference>
          <reference field="1" count="1">
            <x v="15"/>
          </reference>
        </references>
      </pivotArea>
    </format>
    <format dxfId="394">
      <pivotArea dataOnly="0" labelOnly="1" fieldPosition="0">
        <references count="2">
          <reference field="0" count="1" selected="0">
            <x v="21"/>
          </reference>
          <reference field="1" count="1">
            <x v="16"/>
          </reference>
        </references>
      </pivotArea>
    </format>
    <format dxfId="393">
      <pivotArea dataOnly="0" labelOnly="1" fieldPosition="0">
        <references count="2">
          <reference field="0" count="1" selected="0">
            <x v="22"/>
          </reference>
          <reference field="1" count="1">
            <x v="17"/>
          </reference>
        </references>
      </pivotArea>
    </format>
    <format dxfId="392">
      <pivotArea dataOnly="0" labelOnly="1" fieldPosition="0">
        <references count="2">
          <reference field="0" count="1" selected="0">
            <x v="23"/>
          </reference>
          <reference field="1" count="1">
            <x v="18"/>
          </reference>
        </references>
      </pivotArea>
    </format>
    <format dxfId="391">
      <pivotArea dataOnly="0" labelOnly="1" fieldPosition="0">
        <references count="2">
          <reference field="0" count="1" selected="0">
            <x v="24"/>
          </reference>
          <reference field="1" count="1">
            <x v="19"/>
          </reference>
        </references>
      </pivotArea>
    </format>
    <format dxfId="390">
      <pivotArea dataOnly="0" labelOnly="1" fieldPosition="0">
        <references count="2">
          <reference field="0" count="1" selected="0">
            <x v="25"/>
          </reference>
          <reference field="1" count="1">
            <x v="20"/>
          </reference>
        </references>
      </pivotArea>
    </format>
    <format dxfId="389">
      <pivotArea dataOnly="0" labelOnly="1" fieldPosition="0">
        <references count="2">
          <reference field="0" count="1" selected="0">
            <x v="26"/>
          </reference>
          <reference field="1" count="1">
            <x v="21"/>
          </reference>
        </references>
      </pivotArea>
    </format>
    <format dxfId="388">
      <pivotArea dataOnly="0" labelOnly="1" fieldPosition="0">
        <references count="2">
          <reference field="0" count="1" selected="0">
            <x v="27"/>
          </reference>
          <reference field="1" count="1">
            <x v="22"/>
          </reference>
        </references>
      </pivotArea>
    </format>
    <format dxfId="387">
      <pivotArea dataOnly="0" labelOnly="1" fieldPosition="0">
        <references count="2">
          <reference field="0" count="1" selected="0">
            <x v="28"/>
          </reference>
          <reference field="1" count="1">
            <x v="28"/>
          </reference>
        </references>
      </pivotArea>
    </format>
    <format dxfId="386">
      <pivotArea dataOnly="0" labelOnly="1" fieldPosition="0">
        <references count="2">
          <reference field="0" count="1" selected="0">
            <x v="29"/>
          </reference>
          <reference field="1" count="1">
            <x v="29"/>
          </reference>
        </references>
      </pivotArea>
    </format>
    <format dxfId="385">
      <pivotArea dataOnly="0" labelOnly="1" fieldPosition="0">
        <references count="2">
          <reference field="0" count="1" selected="0">
            <x v="30"/>
          </reference>
          <reference field="1" count="1">
            <x v="30"/>
          </reference>
        </references>
      </pivotArea>
    </format>
    <format dxfId="384">
      <pivotArea dataOnly="0" labelOnly="1" fieldPosition="0">
        <references count="2">
          <reference field="0" count="1" selected="0">
            <x v="31"/>
          </reference>
          <reference field="1" count="1">
            <x v="31"/>
          </reference>
        </references>
      </pivotArea>
    </format>
    <format dxfId="383">
      <pivotArea dataOnly="0" labelOnly="1" fieldPosition="0">
        <references count="2">
          <reference field="0" count="1" selected="0">
            <x v="32"/>
          </reference>
          <reference field="1" count="1">
            <x v="32"/>
          </reference>
        </references>
      </pivotArea>
    </format>
    <format dxfId="382">
      <pivotArea dataOnly="0" labelOnly="1" fieldPosition="0">
        <references count="2">
          <reference field="0" count="1" selected="0">
            <x v="33"/>
          </reference>
          <reference field="1" count="1">
            <x v="33"/>
          </reference>
        </references>
      </pivotArea>
    </format>
    <format dxfId="381">
      <pivotArea dataOnly="0" labelOnly="1" fieldPosition="0">
        <references count="2">
          <reference field="0" count="1" selected="0">
            <x v="34"/>
          </reference>
          <reference field="1" count="1">
            <x v="34"/>
          </reference>
        </references>
      </pivotArea>
    </format>
    <format dxfId="380">
      <pivotArea dataOnly="0" labelOnly="1" fieldPosition="0">
        <references count="2">
          <reference field="0" count="1" selected="0">
            <x v="35"/>
          </reference>
          <reference field="1" count="1">
            <x v="35"/>
          </reference>
        </references>
      </pivotArea>
    </format>
    <format dxfId="379">
      <pivotArea dataOnly="0" labelOnly="1" fieldPosition="0">
        <references count="2">
          <reference field="0" count="1" selected="0">
            <x v="36"/>
          </reference>
          <reference field="1" count="1">
            <x v="36"/>
          </reference>
        </references>
      </pivotArea>
    </format>
    <format dxfId="378">
      <pivotArea dataOnly="0" labelOnly="1" fieldPosition="0">
        <references count="2">
          <reference field="0" count="1" selected="0">
            <x v="37"/>
          </reference>
          <reference field="1" count="1">
            <x v="37"/>
          </reference>
        </references>
      </pivotArea>
    </format>
    <format dxfId="377">
      <pivotArea dataOnly="0" labelOnly="1" fieldPosition="0">
        <references count="2">
          <reference field="0" count="1" selected="0">
            <x v="38"/>
          </reference>
          <reference field="1" count="1">
            <x v="38"/>
          </reference>
        </references>
      </pivotArea>
    </format>
    <format dxfId="376">
      <pivotArea dataOnly="0" labelOnly="1" fieldPosition="0">
        <references count="2">
          <reference field="0" count="1" selected="0">
            <x v="39"/>
          </reference>
          <reference field="1" count="1">
            <x v="39"/>
          </reference>
        </references>
      </pivotArea>
    </format>
    <format dxfId="375">
      <pivotArea dataOnly="0" labelOnly="1" fieldPosition="0">
        <references count="2">
          <reference field="0" count="1" selected="0">
            <x v="40"/>
          </reference>
          <reference field="1" count="1">
            <x v="40"/>
          </reference>
        </references>
      </pivotArea>
    </format>
    <format dxfId="374">
      <pivotArea dataOnly="0" labelOnly="1" fieldPosition="0">
        <references count="2">
          <reference field="0" count="1" selected="0">
            <x v="41"/>
          </reference>
          <reference field="1" count="1">
            <x v="41"/>
          </reference>
        </references>
      </pivotArea>
    </format>
    <format dxfId="373">
      <pivotArea dataOnly="0" labelOnly="1" fieldPosition="0">
        <references count="2">
          <reference field="0" count="1" selected="0">
            <x v="42"/>
          </reference>
          <reference field="1" count="1">
            <x v="42"/>
          </reference>
        </references>
      </pivotArea>
    </format>
    <format dxfId="372">
      <pivotArea dataOnly="0" labelOnly="1" fieldPosition="0">
        <references count="2">
          <reference field="0" count="1" selected="0">
            <x v="43"/>
          </reference>
          <reference field="1" count="1">
            <x v="43"/>
          </reference>
        </references>
      </pivotArea>
    </format>
    <format dxfId="371">
      <pivotArea dataOnly="0" labelOnly="1" fieldPosition="0">
        <references count="2">
          <reference field="0" count="1" selected="0">
            <x v="44"/>
          </reference>
          <reference field="1" count="1">
            <x v="44"/>
          </reference>
        </references>
      </pivotArea>
    </format>
    <format dxfId="370">
      <pivotArea dataOnly="0" labelOnly="1" fieldPosition="0">
        <references count="2">
          <reference field="0" count="1" selected="0">
            <x v="45"/>
          </reference>
          <reference field="1" count="1">
            <x v="45"/>
          </reference>
        </references>
      </pivotArea>
    </format>
    <format dxfId="369">
      <pivotArea dataOnly="0" labelOnly="1" fieldPosition="0">
        <references count="2">
          <reference field="0" count="1" selected="0">
            <x v="46"/>
          </reference>
          <reference field="1" count="1">
            <x v="46"/>
          </reference>
        </references>
      </pivotArea>
    </format>
    <format dxfId="368">
      <pivotArea dataOnly="0" labelOnly="1" fieldPosition="0">
        <references count="2">
          <reference field="0" count="1" selected="0">
            <x v="47"/>
          </reference>
          <reference field="1" count="1">
            <x v="47"/>
          </reference>
        </references>
      </pivotArea>
    </format>
    <format dxfId="367">
      <pivotArea dataOnly="0" labelOnly="1" fieldPosition="0">
        <references count="2">
          <reference field="0" count="1" selected="0">
            <x v="48"/>
          </reference>
          <reference field="1" count="1">
            <x v="48"/>
          </reference>
        </references>
      </pivotArea>
    </format>
    <format dxfId="366">
      <pivotArea dataOnly="0" labelOnly="1" fieldPosition="0">
        <references count="2">
          <reference field="0" count="1" selected="0">
            <x v="49"/>
          </reference>
          <reference field="1" count="1">
            <x v="49"/>
          </reference>
        </references>
      </pivotArea>
    </format>
    <format dxfId="365">
      <pivotArea dataOnly="0" labelOnly="1" fieldPosition="0">
        <references count="2">
          <reference field="0" count="1" selected="0">
            <x v="50"/>
          </reference>
          <reference field="1" count="1">
            <x v="50"/>
          </reference>
        </references>
      </pivotArea>
    </format>
    <format dxfId="364">
      <pivotArea dataOnly="0" labelOnly="1" fieldPosition="0">
        <references count="2">
          <reference field="0" count="1" selected="0">
            <x v="51"/>
          </reference>
          <reference field="1" count="1">
            <x v="51"/>
          </reference>
        </references>
      </pivotArea>
    </format>
    <format dxfId="363">
      <pivotArea dataOnly="0" labelOnly="1" fieldPosition="0">
        <references count="2">
          <reference field="0" count="1" selected="0">
            <x v="52"/>
          </reference>
          <reference field="1" count="1">
            <x v="52"/>
          </reference>
        </references>
      </pivotArea>
    </format>
    <format dxfId="362">
      <pivotArea dataOnly="0" labelOnly="1" fieldPosition="0">
        <references count="2">
          <reference field="0" count="1" selected="0">
            <x v="53"/>
          </reference>
          <reference field="1" count="1">
            <x v="53"/>
          </reference>
        </references>
      </pivotArea>
    </format>
    <format dxfId="361">
      <pivotArea dataOnly="0" labelOnly="1" fieldPosition="0">
        <references count="2">
          <reference field="0" count="1" selected="0">
            <x v="54"/>
          </reference>
          <reference field="1" count="1">
            <x v="54"/>
          </reference>
        </references>
      </pivotArea>
    </format>
    <format dxfId="360">
      <pivotArea dataOnly="0" labelOnly="1" fieldPosition="0">
        <references count="2">
          <reference field="0" count="1" selected="0">
            <x v="55"/>
          </reference>
          <reference field="1" count="1">
            <x v="55"/>
          </reference>
        </references>
      </pivotArea>
    </format>
    <format dxfId="359">
      <pivotArea dataOnly="0" labelOnly="1" fieldPosition="0">
        <references count="2">
          <reference field="0" count="1" selected="0">
            <x v="56"/>
          </reference>
          <reference field="1" count="1">
            <x v="56"/>
          </reference>
        </references>
      </pivotArea>
    </format>
    <format dxfId="358">
      <pivotArea dataOnly="0" labelOnly="1" fieldPosition="0">
        <references count="2">
          <reference field="0" count="1" selected="0">
            <x v="57"/>
          </reference>
          <reference field="1" count="1">
            <x v="57"/>
          </reference>
        </references>
      </pivotArea>
    </format>
    <format dxfId="357">
      <pivotArea dataOnly="0" labelOnly="1" fieldPosition="0">
        <references count="2">
          <reference field="0" count="1" selected="0">
            <x v="58"/>
          </reference>
          <reference field="1" count="1">
            <x v="58"/>
          </reference>
        </references>
      </pivotArea>
    </format>
    <format dxfId="356">
      <pivotArea dataOnly="0" labelOnly="1" fieldPosition="0">
        <references count="2">
          <reference field="0" count="1" selected="0">
            <x v="59"/>
          </reference>
          <reference field="1" count="1">
            <x v="59"/>
          </reference>
        </references>
      </pivotArea>
    </format>
    <format dxfId="355">
      <pivotArea dataOnly="0" labelOnly="1" fieldPosition="0">
        <references count="2">
          <reference field="0" count="1" selected="0">
            <x v="60"/>
          </reference>
          <reference field="1" count="1">
            <x v="60"/>
          </reference>
        </references>
      </pivotArea>
    </format>
    <format dxfId="354">
      <pivotArea dataOnly="0" labelOnly="1" fieldPosition="0">
        <references count="2">
          <reference field="0" count="1" selected="0">
            <x v="61"/>
          </reference>
          <reference field="1" count="1">
            <x v="61"/>
          </reference>
        </references>
      </pivotArea>
    </format>
    <format dxfId="353">
      <pivotArea dataOnly="0" labelOnly="1" fieldPosition="0">
        <references count="2">
          <reference field="0" count="1" selected="0">
            <x v="62"/>
          </reference>
          <reference field="1" count="1">
            <x v="62"/>
          </reference>
        </references>
      </pivotArea>
    </format>
    <format dxfId="352">
      <pivotArea dataOnly="0" labelOnly="1" fieldPosition="0">
        <references count="2">
          <reference field="0" count="1" selected="0">
            <x v="63"/>
          </reference>
          <reference field="1" count="1">
            <x v="63"/>
          </reference>
        </references>
      </pivotArea>
    </format>
    <format dxfId="351">
      <pivotArea dataOnly="0" labelOnly="1" fieldPosition="0">
        <references count="2">
          <reference field="0" count="1" selected="0">
            <x v="64"/>
          </reference>
          <reference field="1" count="1">
            <x v="64"/>
          </reference>
        </references>
      </pivotArea>
    </format>
    <format dxfId="350">
      <pivotArea dataOnly="0" labelOnly="1" fieldPosition="0">
        <references count="2">
          <reference field="0" count="1" selected="0">
            <x v="65"/>
          </reference>
          <reference field="1" count="1">
            <x v="65"/>
          </reference>
        </references>
      </pivotArea>
    </format>
    <format dxfId="349">
      <pivotArea dataOnly="0" labelOnly="1" fieldPosition="0">
        <references count="2">
          <reference field="0" count="1" selected="0">
            <x v="66"/>
          </reference>
          <reference field="1" count="1">
            <x v="66"/>
          </reference>
        </references>
      </pivotArea>
    </format>
    <format dxfId="348">
      <pivotArea dataOnly="0" labelOnly="1" fieldPosition="0">
        <references count="2">
          <reference field="0" count="1" selected="0">
            <x v="67"/>
          </reference>
          <reference field="1" count="1">
            <x v="67"/>
          </reference>
        </references>
      </pivotArea>
    </format>
    <format dxfId="347">
      <pivotArea dataOnly="0" labelOnly="1" fieldPosition="0">
        <references count="2">
          <reference field="0" count="1" selected="0">
            <x v="68"/>
          </reference>
          <reference field="1" count="1">
            <x v="68"/>
          </reference>
        </references>
      </pivotArea>
    </format>
    <format dxfId="346">
      <pivotArea dataOnly="0" labelOnly="1" fieldPosition="0">
        <references count="2">
          <reference field="0" count="1" selected="0">
            <x v="69"/>
          </reference>
          <reference field="1" count="1">
            <x v="69"/>
          </reference>
        </references>
      </pivotArea>
    </format>
    <format dxfId="345">
      <pivotArea dataOnly="0" labelOnly="1" fieldPosition="0">
        <references count="2">
          <reference field="0" count="1" selected="0">
            <x v="70"/>
          </reference>
          <reference field="1" count="1">
            <x v="70"/>
          </reference>
        </references>
      </pivotArea>
    </format>
    <format dxfId="344">
      <pivotArea dataOnly="0" labelOnly="1" fieldPosition="0">
        <references count="2">
          <reference field="0" count="1" selected="0">
            <x v="71"/>
          </reference>
          <reference field="1" count="1">
            <x v="71"/>
          </reference>
        </references>
      </pivotArea>
    </format>
    <format dxfId="343">
      <pivotArea dataOnly="0" labelOnly="1" fieldPosition="0">
        <references count="2">
          <reference field="0" count="1" selected="0">
            <x v="72"/>
          </reference>
          <reference field="1" count="1">
            <x v="72"/>
          </reference>
        </references>
      </pivotArea>
    </format>
    <format dxfId="342">
      <pivotArea dataOnly="0" labelOnly="1" fieldPosition="0">
        <references count="2">
          <reference field="0" count="1" selected="0">
            <x v="73"/>
          </reference>
          <reference field="1" count="1">
            <x v="73"/>
          </reference>
        </references>
      </pivotArea>
    </format>
    <format dxfId="341">
      <pivotArea dataOnly="0" labelOnly="1" fieldPosition="0">
        <references count="2">
          <reference field="0" count="1" selected="0">
            <x v="74"/>
          </reference>
          <reference field="1" count="1">
            <x v="74"/>
          </reference>
        </references>
      </pivotArea>
    </format>
    <format dxfId="340">
      <pivotArea dataOnly="0" labelOnly="1" fieldPosition="0">
        <references count="3">
          <reference field="0" count="1" selected="0">
            <x v="2"/>
          </reference>
          <reference field="1" count="1" selected="0">
            <x v="5"/>
          </reference>
          <reference field="2" count="1">
            <x v="27"/>
          </reference>
        </references>
      </pivotArea>
    </format>
    <format dxfId="339">
      <pivotArea dataOnly="0" labelOnly="1" fieldPosition="0">
        <references count="3">
          <reference field="0" count="1" selected="0">
            <x v="4"/>
          </reference>
          <reference field="1" count="1" selected="0">
            <x v="7"/>
          </reference>
          <reference field="2" count="1">
            <x v="4"/>
          </reference>
        </references>
      </pivotArea>
    </format>
    <format dxfId="338">
      <pivotArea dataOnly="0" labelOnly="1" fieldPosition="0">
        <references count="3">
          <reference field="0" count="1" selected="0">
            <x v="5"/>
          </reference>
          <reference field="1" count="1" selected="0">
            <x v="8"/>
          </reference>
          <reference field="2" count="1">
            <x v="24"/>
          </reference>
        </references>
      </pivotArea>
    </format>
    <format dxfId="337">
      <pivotArea dataOnly="0" labelOnly="1" fieldPosition="0">
        <references count="3">
          <reference field="0" count="1" selected="0">
            <x v="6"/>
          </reference>
          <reference field="1" count="1" selected="0">
            <x v="0"/>
          </reference>
          <reference field="2" count="1">
            <x v="17"/>
          </reference>
        </references>
      </pivotArea>
    </format>
    <format dxfId="336">
      <pivotArea dataOnly="0" labelOnly="1" fieldPosition="0">
        <references count="3">
          <reference field="0" count="1" selected="0">
            <x v="7"/>
          </reference>
          <reference field="1" count="1" selected="0">
            <x v="1"/>
          </reference>
          <reference field="2" count="1">
            <x v="26"/>
          </reference>
        </references>
      </pivotArea>
    </format>
    <format dxfId="335">
      <pivotArea dataOnly="0" labelOnly="1" fieldPosition="0">
        <references count="3">
          <reference field="0" count="1" selected="0">
            <x v="8"/>
          </reference>
          <reference field="1" count="1" selected="0">
            <x v="2"/>
          </reference>
          <reference field="2" count="1">
            <x v="9"/>
          </reference>
        </references>
      </pivotArea>
    </format>
    <format dxfId="334">
      <pivotArea dataOnly="0" labelOnly="1" fieldPosition="0">
        <references count="3">
          <reference field="0" count="1" selected="0">
            <x v="9"/>
          </reference>
          <reference field="1" count="1" selected="0">
            <x v="23"/>
          </reference>
          <reference field="2" count="1">
            <x v="19"/>
          </reference>
        </references>
      </pivotArea>
    </format>
    <format dxfId="333">
      <pivotArea dataOnly="0" labelOnly="1" fieldPosition="0">
        <references count="3">
          <reference field="0" count="1" selected="0">
            <x v="10"/>
          </reference>
          <reference field="1" count="1" selected="0">
            <x v="24"/>
          </reference>
          <reference field="2" count="1">
            <x v="20"/>
          </reference>
        </references>
      </pivotArea>
    </format>
    <format dxfId="332">
      <pivotArea dataOnly="0" labelOnly="1" fieldPosition="0">
        <references count="3">
          <reference field="0" count="1" selected="0">
            <x v="11"/>
          </reference>
          <reference field="1" count="1" selected="0">
            <x v="25"/>
          </reference>
          <reference field="2" count="1">
            <x v="6"/>
          </reference>
        </references>
      </pivotArea>
    </format>
    <format dxfId="331">
      <pivotArea dataOnly="0" labelOnly="1" fieldPosition="0">
        <references count="3">
          <reference field="0" count="1" selected="0">
            <x v="12"/>
          </reference>
          <reference field="1" count="1" selected="0">
            <x v="26"/>
          </reference>
          <reference field="2" count="1">
            <x v="7"/>
          </reference>
        </references>
      </pivotArea>
    </format>
    <format dxfId="330">
      <pivotArea dataOnly="0" labelOnly="1" fieldPosition="0">
        <references count="3">
          <reference field="0" count="1" selected="0">
            <x v="13"/>
          </reference>
          <reference field="1" count="1" selected="0">
            <x v="27"/>
          </reference>
          <reference field="2" count="1">
            <x v="23"/>
          </reference>
        </references>
      </pivotArea>
    </format>
    <format dxfId="329">
      <pivotArea dataOnly="0" labelOnly="1" fieldPosition="0">
        <references count="3">
          <reference field="0" count="1" selected="0">
            <x v="26"/>
          </reference>
          <reference field="1" count="1" selected="0">
            <x v="21"/>
          </reference>
          <reference field="2" count="1">
            <x v="22"/>
          </reference>
        </references>
      </pivotArea>
    </format>
    <format dxfId="328">
      <pivotArea dataOnly="0" labelOnly="1" fieldPosition="0">
        <references count="3">
          <reference field="0" count="1" selected="0">
            <x v="28"/>
          </reference>
          <reference field="1" count="1" selected="0">
            <x v="28"/>
          </reference>
          <reference field="2" count="1">
            <x v="11"/>
          </reference>
        </references>
      </pivotArea>
    </format>
    <format dxfId="327">
      <pivotArea dataOnly="0" labelOnly="1" fieldPosition="0">
        <references count="3">
          <reference field="0" count="1" selected="0">
            <x v="29"/>
          </reference>
          <reference field="1" count="1" selected="0">
            <x v="29"/>
          </reference>
          <reference field="2" count="1">
            <x v="29"/>
          </reference>
        </references>
      </pivotArea>
    </format>
    <format dxfId="326">
      <pivotArea dataOnly="0" labelOnly="1" fieldPosition="0">
        <references count="3">
          <reference field="0" count="1" selected="0">
            <x v="30"/>
          </reference>
          <reference field="1" count="1" selected="0">
            <x v="30"/>
          </reference>
          <reference field="2" count="1">
            <x v="0"/>
          </reference>
        </references>
      </pivotArea>
    </format>
    <format dxfId="325">
      <pivotArea dataOnly="0" labelOnly="1" fieldPosition="0">
        <references count="3">
          <reference field="0" count="1" selected="0">
            <x v="48"/>
          </reference>
          <reference field="1" count="1" selected="0">
            <x v="48"/>
          </reference>
          <reference field="2" count="1">
            <x v="15"/>
          </reference>
        </references>
      </pivotArea>
    </format>
    <format dxfId="324">
      <pivotArea dataOnly="0" labelOnly="1" fieldPosition="0">
        <references count="3">
          <reference field="0" count="1" selected="0">
            <x v="50"/>
          </reference>
          <reference field="1" count="1" selected="0">
            <x v="50"/>
          </reference>
          <reference field="2" count="1">
            <x v="21"/>
          </reference>
        </references>
      </pivotArea>
    </format>
    <format dxfId="323">
      <pivotArea dataOnly="0" labelOnly="1" fieldPosition="0">
        <references count="3">
          <reference field="0" count="1" selected="0">
            <x v="56"/>
          </reference>
          <reference field="1" count="1" selected="0">
            <x v="56"/>
          </reference>
          <reference field="2" count="1">
            <x v="10"/>
          </reference>
        </references>
      </pivotArea>
    </format>
    <format dxfId="322">
      <pivotArea dataOnly="0" labelOnly="1" fieldPosition="0">
        <references count="3">
          <reference field="0" count="1" selected="0">
            <x v="58"/>
          </reference>
          <reference field="1" count="1" selected="0">
            <x v="58"/>
          </reference>
          <reference field="2" count="1">
            <x v="1"/>
          </reference>
        </references>
      </pivotArea>
    </format>
    <format dxfId="321">
      <pivotArea dataOnly="0" labelOnly="1" fieldPosition="0">
        <references count="3">
          <reference field="0" count="1" selected="0">
            <x v="62"/>
          </reference>
          <reference field="1" count="1" selected="0">
            <x v="62"/>
          </reference>
          <reference field="2" count="1">
            <x v="13"/>
          </reference>
        </references>
      </pivotArea>
    </format>
    <format dxfId="320">
      <pivotArea dataOnly="0" labelOnly="1" fieldPosition="0">
        <references count="3">
          <reference field="0" count="1" selected="0">
            <x v="63"/>
          </reference>
          <reference field="1" count="1" selected="0">
            <x v="63"/>
          </reference>
          <reference field="2" count="1">
            <x v="5"/>
          </reference>
        </references>
      </pivotArea>
    </format>
    <format dxfId="319">
      <pivotArea dataOnly="0" labelOnly="1" fieldPosition="0">
        <references count="3">
          <reference field="0" count="1" selected="0">
            <x v="64"/>
          </reference>
          <reference field="1" count="1" selected="0">
            <x v="64"/>
          </reference>
          <reference field="2" count="1">
            <x v="18"/>
          </reference>
        </references>
      </pivotArea>
    </format>
    <format dxfId="318">
      <pivotArea dataOnly="0" labelOnly="1" fieldPosition="0">
        <references count="3">
          <reference field="0" count="1" selected="0">
            <x v="65"/>
          </reference>
          <reference field="1" count="1" selected="0">
            <x v="65"/>
          </reference>
          <reference field="2" count="1">
            <x v="25"/>
          </reference>
        </references>
      </pivotArea>
    </format>
    <format dxfId="317">
      <pivotArea dataOnly="0" labelOnly="1" fieldPosition="0">
        <references count="3">
          <reference field="0" count="1" selected="0">
            <x v="66"/>
          </reference>
          <reference field="1" count="1" selected="0">
            <x v="66"/>
          </reference>
          <reference field="2" count="1">
            <x v="2"/>
          </reference>
        </references>
      </pivotArea>
    </format>
    <format dxfId="316">
      <pivotArea dataOnly="0" labelOnly="1" fieldPosition="0">
        <references count="3">
          <reference field="0" count="1" selected="0">
            <x v="67"/>
          </reference>
          <reference field="1" count="1" selected="0">
            <x v="67"/>
          </reference>
          <reference field="2" count="1">
            <x v="8"/>
          </reference>
        </references>
      </pivotArea>
    </format>
    <format dxfId="315">
      <pivotArea dataOnly="0" labelOnly="1" fieldPosition="0">
        <references count="3">
          <reference field="0" count="1" selected="0">
            <x v="69"/>
          </reference>
          <reference field="1" count="1" selected="0">
            <x v="69"/>
          </reference>
          <reference field="2" count="1">
            <x v="14"/>
          </reference>
        </references>
      </pivotArea>
    </format>
    <format dxfId="314">
      <pivotArea dataOnly="0" labelOnly="1" fieldPosition="0">
        <references count="3">
          <reference field="0" count="1" selected="0">
            <x v="70"/>
          </reference>
          <reference field="1" count="1" selected="0">
            <x v="70"/>
          </reference>
          <reference field="2" count="1">
            <x v="12"/>
          </reference>
        </references>
      </pivotArea>
    </format>
    <format dxfId="313">
      <pivotArea dataOnly="0" labelOnly="1" fieldPosition="0">
        <references count="3">
          <reference field="0" count="1" selected="0">
            <x v="71"/>
          </reference>
          <reference field="1" count="1" selected="0">
            <x v="71"/>
          </reference>
          <reference field="2" count="1">
            <x v="3"/>
          </reference>
        </references>
      </pivotArea>
    </format>
    <format dxfId="312">
      <pivotArea dataOnly="0" labelOnly="1" fieldPosition="0">
        <references count="3">
          <reference field="0" count="1" selected="0">
            <x v="72"/>
          </reference>
          <reference field="1" count="1" selected="0">
            <x v="72"/>
          </reference>
          <reference field="2" count="1">
            <x v="16"/>
          </reference>
        </references>
      </pivotArea>
    </format>
    <format dxfId="311">
      <pivotArea dataOnly="0" labelOnly="1" fieldPosition="0">
        <references count="3">
          <reference field="0" count="1" selected="0">
            <x v="73"/>
          </reference>
          <reference field="1" count="1" selected="0">
            <x v="73"/>
          </reference>
          <reference field="2" count="1">
            <x v="28"/>
          </reference>
        </references>
      </pivotArea>
    </format>
    <format dxfId="310">
      <pivotArea dataOnly="0" labelOnly="1" fieldPosition="0">
        <references count="4">
          <reference field="0" count="1" selected="0">
            <x v="2"/>
          </reference>
          <reference field="1" count="1" selected="0">
            <x v="5"/>
          </reference>
          <reference field="2" count="1" selected="0">
            <x v="27"/>
          </reference>
          <reference field="3" count="1">
            <x v="0"/>
          </reference>
        </references>
      </pivotArea>
    </format>
    <format dxfId="309">
      <pivotArea dataOnly="0" labelOnly="1" fieldPosition="0">
        <references count="4">
          <reference field="0" count="1" selected="0">
            <x v="4"/>
          </reference>
          <reference field="1" count="1" selected="0">
            <x v="7"/>
          </reference>
          <reference field="2" count="1" selected="0">
            <x v="4"/>
          </reference>
          <reference field="3" count="1">
            <x v="0"/>
          </reference>
        </references>
      </pivotArea>
    </format>
    <format dxfId="308">
      <pivotArea dataOnly="0" labelOnly="1" fieldPosition="0">
        <references count="4">
          <reference field="0" count="1" selected="0">
            <x v="5"/>
          </reference>
          <reference field="1" count="1" selected="0">
            <x v="8"/>
          </reference>
          <reference field="2" count="1" selected="0">
            <x v="24"/>
          </reference>
          <reference field="3" count="1">
            <x v="0"/>
          </reference>
        </references>
      </pivotArea>
    </format>
    <format dxfId="307">
      <pivotArea dataOnly="0" labelOnly="1" fieldPosition="0">
        <references count="4">
          <reference field="0" count="1" selected="0">
            <x v="6"/>
          </reference>
          <reference field="1" count="1" selected="0">
            <x v="0"/>
          </reference>
          <reference field="2" count="1" selected="0">
            <x v="17"/>
          </reference>
          <reference field="3" count="1">
            <x v="0"/>
          </reference>
        </references>
      </pivotArea>
    </format>
    <format dxfId="306">
      <pivotArea dataOnly="0" labelOnly="1" fieldPosition="0">
        <references count="4">
          <reference field="0" count="1" selected="0">
            <x v="7"/>
          </reference>
          <reference field="1" count="1" selected="0">
            <x v="1"/>
          </reference>
          <reference field="2" count="1" selected="0">
            <x v="26"/>
          </reference>
          <reference field="3" count="1">
            <x v="0"/>
          </reference>
        </references>
      </pivotArea>
    </format>
    <format dxfId="305">
      <pivotArea dataOnly="0" labelOnly="1" fieldPosition="0">
        <references count="4">
          <reference field="0" count="1" selected="0">
            <x v="8"/>
          </reference>
          <reference field="1" count="1" selected="0">
            <x v="2"/>
          </reference>
          <reference field="2" count="1" selected="0">
            <x v="9"/>
          </reference>
          <reference field="3" count="1">
            <x v="0"/>
          </reference>
        </references>
      </pivotArea>
    </format>
    <format dxfId="304">
      <pivotArea dataOnly="0" labelOnly="1" fieldPosition="0">
        <references count="4">
          <reference field="0" count="1" selected="0">
            <x v="9"/>
          </reference>
          <reference field="1" count="1" selected="0">
            <x v="23"/>
          </reference>
          <reference field="2" count="1" selected="0">
            <x v="19"/>
          </reference>
          <reference field="3" count="1">
            <x v="0"/>
          </reference>
        </references>
      </pivotArea>
    </format>
    <format dxfId="303">
      <pivotArea dataOnly="0" labelOnly="1" fieldPosition="0">
        <references count="4">
          <reference field="0" count="1" selected="0">
            <x v="10"/>
          </reference>
          <reference field="1" count="1" selected="0">
            <x v="24"/>
          </reference>
          <reference field="2" count="1" selected="0">
            <x v="20"/>
          </reference>
          <reference field="3" count="1">
            <x v="0"/>
          </reference>
        </references>
      </pivotArea>
    </format>
    <format dxfId="302">
      <pivotArea dataOnly="0" labelOnly="1" fieldPosition="0">
        <references count="4">
          <reference field="0" count="1" selected="0">
            <x v="11"/>
          </reference>
          <reference field="1" count="1" selected="0">
            <x v="25"/>
          </reference>
          <reference field="2" count="1" selected="0">
            <x v="6"/>
          </reference>
          <reference field="3" count="1">
            <x v="0"/>
          </reference>
        </references>
      </pivotArea>
    </format>
    <format dxfId="301">
      <pivotArea dataOnly="0" labelOnly="1" fieldPosition="0">
        <references count="4">
          <reference field="0" count="1" selected="0">
            <x v="12"/>
          </reference>
          <reference field="1" count="1" selected="0">
            <x v="26"/>
          </reference>
          <reference field="2" count="1" selected="0">
            <x v="7"/>
          </reference>
          <reference field="3" count="1">
            <x v="0"/>
          </reference>
        </references>
      </pivotArea>
    </format>
    <format dxfId="300">
      <pivotArea dataOnly="0" labelOnly="1" fieldPosition="0">
        <references count="4">
          <reference field="0" count="1" selected="0">
            <x v="13"/>
          </reference>
          <reference field="1" count="1" selected="0">
            <x v="27"/>
          </reference>
          <reference field="2" count="1" selected="0">
            <x v="23"/>
          </reference>
          <reference field="3" count="1">
            <x v="0"/>
          </reference>
        </references>
      </pivotArea>
    </format>
    <format dxfId="299">
      <pivotArea dataOnly="0" labelOnly="1" fieldPosition="0">
        <references count="4">
          <reference field="0" count="1" selected="0">
            <x v="26"/>
          </reference>
          <reference field="1" count="1" selected="0">
            <x v="21"/>
          </reference>
          <reference field="2" count="1" selected="0">
            <x v="22"/>
          </reference>
          <reference field="3" count="1">
            <x v="0"/>
          </reference>
        </references>
      </pivotArea>
    </format>
    <format dxfId="298">
      <pivotArea dataOnly="0" labelOnly="1" fieldPosition="0">
        <references count="4">
          <reference field="0" count="1" selected="0">
            <x v="28"/>
          </reference>
          <reference field="1" count="1" selected="0">
            <x v="28"/>
          </reference>
          <reference field="2" count="1" selected="0">
            <x v="11"/>
          </reference>
          <reference field="3" count="1">
            <x v="0"/>
          </reference>
        </references>
      </pivotArea>
    </format>
    <format dxfId="297">
      <pivotArea dataOnly="0" labelOnly="1" fieldPosition="0">
        <references count="4">
          <reference field="0" count="1" selected="0">
            <x v="29"/>
          </reference>
          <reference field="1" count="1" selected="0">
            <x v="29"/>
          </reference>
          <reference field="2" count="1" selected="0">
            <x v="29"/>
          </reference>
          <reference field="3" count="1">
            <x v="0"/>
          </reference>
        </references>
      </pivotArea>
    </format>
    <format dxfId="296">
      <pivotArea dataOnly="0" labelOnly="1" fieldPosition="0">
        <references count="4">
          <reference field="0" count="1" selected="0">
            <x v="30"/>
          </reference>
          <reference field="1" count="1" selected="0">
            <x v="30"/>
          </reference>
          <reference field="2" count="1" selected="0">
            <x v="0"/>
          </reference>
          <reference field="3" count="1">
            <x v="0"/>
          </reference>
        </references>
      </pivotArea>
    </format>
    <format dxfId="295">
      <pivotArea dataOnly="0" labelOnly="1" fieldPosition="0">
        <references count="4">
          <reference field="0" count="1" selected="0">
            <x v="50"/>
          </reference>
          <reference field="1" count="1" selected="0">
            <x v="50"/>
          </reference>
          <reference field="2" count="1" selected="0">
            <x v="21"/>
          </reference>
          <reference field="3" count="1">
            <x v="0"/>
          </reference>
        </references>
      </pivotArea>
    </format>
    <format dxfId="294">
      <pivotArea dataOnly="0" labelOnly="1" fieldPosition="0">
        <references count="4">
          <reference field="0" count="1" selected="0">
            <x v="56"/>
          </reference>
          <reference field="1" count="1" selected="0">
            <x v="56"/>
          </reference>
          <reference field="2" count="1" selected="0">
            <x v="10"/>
          </reference>
          <reference field="3" count="1">
            <x v="0"/>
          </reference>
        </references>
      </pivotArea>
    </format>
    <format dxfId="293">
      <pivotArea dataOnly="0" labelOnly="1" fieldPosition="0">
        <references count="4">
          <reference field="0" count="1" selected="0">
            <x v="58"/>
          </reference>
          <reference field="1" count="1" selected="0">
            <x v="58"/>
          </reference>
          <reference field="2" count="1" selected="0">
            <x v="1"/>
          </reference>
          <reference field="3" count="1">
            <x v="0"/>
          </reference>
        </references>
      </pivotArea>
    </format>
    <format dxfId="292">
      <pivotArea dataOnly="0" labelOnly="1" fieldPosition="0">
        <references count="4">
          <reference field="0" count="1" selected="0">
            <x v="62"/>
          </reference>
          <reference field="1" count="1" selected="0">
            <x v="62"/>
          </reference>
          <reference field="2" count="1" selected="0">
            <x v="13"/>
          </reference>
          <reference field="3" count="1">
            <x v="0"/>
          </reference>
        </references>
      </pivotArea>
    </format>
    <format dxfId="291">
      <pivotArea dataOnly="0" labelOnly="1" fieldPosition="0">
        <references count="4">
          <reference field="0" count="1" selected="0">
            <x v="63"/>
          </reference>
          <reference field="1" count="1" selected="0">
            <x v="63"/>
          </reference>
          <reference field="2" count="1" selected="0">
            <x v="5"/>
          </reference>
          <reference field="3" count="1">
            <x v="0"/>
          </reference>
        </references>
      </pivotArea>
    </format>
    <format dxfId="290">
      <pivotArea dataOnly="0" labelOnly="1" fieldPosition="0">
        <references count="4">
          <reference field="0" count="1" selected="0">
            <x v="64"/>
          </reference>
          <reference field="1" count="1" selected="0">
            <x v="64"/>
          </reference>
          <reference field="2" count="1" selected="0">
            <x v="18"/>
          </reference>
          <reference field="3" count="1">
            <x v="0"/>
          </reference>
        </references>
      </pivotArea>
    </format>
    <format dxfId="289">
      <pivotArea dataOnly="0" labelOnly="1" fieldPosition="0">
        <references count="4">
          <reference field="0" count="1" selected="0">
            <x v="65"/>
          </reference>
          <reference field="1" count="1" selected="0">
            <x v="65"/>
          </reference>
          <reference field="2" count="1" selected="0">
            <x v="25"/>
          </reference>
          <reference field="3" count="1">
            <x v="0"/>
          </reference>
        </references>
      </pivotArea>
    </format>
    <format dxfId="288">
      <pivotArea dataOnly="0" labelOnly="1" fieldPosition="0">
        <references count="4">
          <reference field="0" count="1" selected="0">
            <x v="66"/>
          </reference>
          <reference field="1" count="1" selected="0">
            <x v="66"/>
          </reference>
          <reference field="2" count="1" selected="0">
            <x v="2"/>
          </reference>
          <reference field="3" count="1">
            <x v="0"/>
          </reference>
        </references>
      </pivotArea>
    </format>
    <format dxfId="287">
      <pivotArea dataOnly="0" labelOnly="1" fieldPosition="0">
        <references count="4">
          <reference field="0" count="1" selected="0">
            <x v="67"/>
          </reference>
          <reference field="1" count="1" selected="0">
            <x v="67"/>
          </reference>
          <reference field="2" count="1" selected="0">
            <x v="8"/>
          </reference>
          <reference field="3" count="1">
            <x v="0"/>
          </reference>
        </references>
      </pivotArea>
    </format>
    <format dxfId="286">
      <pivotArea dataOnly="0" labelOnly="1" fieldPosition="0">
        <references count="4">
          <reference field="0" count="1" selected="0">
            <x v="69"/>
          </reference>
          <reference field="1" count="1" selected="0">
            <x v="69"/>
          </reference>
          <reference field="2" count="1" selected="0">
            <x v="14"/>
          </reference>
          <reference field="3" count="1">
            <x v="0"/>
          </reference>
        </references>
      </pivotArea>
    </format>
    <format dxfId="285">
      <pivotArea dataOnly="0" labelOnly="1" fieldPosition="0">
        <references count="4">
          <reference field="0" count="1" selected="0">
            <x v="70"/>
          </reference>
          <reference field="1" count="1" selected="0">
            <x v="70"/>
          </reference>
          <reference field="2" count="1" selected="0">
            <x v="12"/>
          </reference>
          <reference field="3" count="1">
            <x v="0"/>
          </reference>
        </references>
      </pivotArea>
    </format>
    <format dxfId="284">
      <pivotArea dataOnly="0" labelOnly="1" fieldPosition="0">
        <references count="4">
          <reference field="0" count="1" selected="0">
            <x v="71"/>
          </reference>
          <reference field="1" count="1" selected="0">
            <x v="71"/>
          </reference>
          <reference field="2" count="1" selected="0">
            <x v="3"/>
          </reference>
          <reference field="3" count="1">
            <x v="0"/>
          </reference>
        </references>
      </pivotArea>
    </format>
    <format dxfId="283">
      <pivotArea dataOnly="0" labelOnly="1" fieldPosition="0">
        <references count="4">
          <reference field="0" count="1" selected="0">
            <x v="72"/>
          </reference>
          <reference field="1" count="1" selected="0">
            <x v="72"/>
          </reference>
          <reference field="2" count="1" selected="0">
            <x v="16"/>
          </reference>
          <reference field="3" count="1">
            <x v="0"/>
          </reference>
        </references>
      </pivotArea>
    </format>
    <format dxfId="282">
      <pivotArea dataOnly="0" labelOnly="1" fieldPosition="0">
        <references count="4">
          <reference field="0" count="1" selected="0">
            <x v="73"/>
          </reference>
          <reference field="1" count="1" selected="0">
            <x v="73"/>
          </reference>
          <reference field="2" count="1" selected="0">
            <x v="28"/>
          </reference>
          <reference field="3" count="1">
            <x v="0"/>
          </reference>
        </references>
      </pivotArea>
    </format>
  </formats>
  <pivotTableStyleInfo name="PivotStyleLight16"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tabSelected="1" workbookViewId="0">
      <selection activeCell="A100" sqref="A100"/>
    </sheetView>
  </sheetViews>
  <sheetFormatPr defaultColWidth="6.5703125" defaultRowHeight="12.9"/>
  <cols>
    <col min="1" max="1" width="31.7109375" style="76" customWidth="1"/>
    <col min="2" max="2" width="57.5" style="76" customWidth="1"/>
    <col min="3" max="16384" width="6.5703125" style="76"/>
  </cols>
  <sheetData>
    <row r="1" spans="1:2" ht="42.05" customHeight="1">
      <c r="A1" s="235"/>
      <c r="B1" s="236"/>
    </row>
    <row r="2" spans="1:2">
      <c r="A2" s="80"/>
      <c r="B2" s="79"/>
    </row>
    <row r="3" spans="1:2">
      <c r="A3" s="80"/>
      <c r="B3" s="79"/>
    </row>
    <row r="4" spans="1:2">
      <c r="A4" s="80"/>
      <c r="B4" s="79"/>
    </row>
    <row r="5" spans="1:2">
      <c r="A5" s="80"/>
      <c r="B5" s="79"/>
    </row>
    <row r="6" spans="1:2">
      <c r="A6" s="80"/>
      <c r="B6" s="79"/>
    </row>
    <row r="7" spans="1:2">
      <c r="A7" s="80"/>
      <c r="B7" s="79"/>
    </row>
    <row r="8" spans="1:2">
      <c r="A8" s="80"/>
      <c r="B8" s="79"/>
    </row>
    <row r="9" spans="1:2">
      <c r="A9" s="80"/>
      <c r="B9" s="79"/>
    </row>
    <row r="10" spans="1:2">
      <c r="A10" s="80"/>
      <c r="B10" s="79"/>
    </row>
    <row r="11" spans="1:2">
      <c r="A11" s="80"/>
      <c r="B11" s="79"/>
    </row>
    <row r="12" spans="1:2">
      <c r="A12" s="80"/>
      <c r="B12" s="79"/>
    </row>
    <row r="13" spans="1:2">
      <c r="A13" s="80"/>
      <c r="B13" s="79"/>
    </row>
    <row r="14" spans="1:2">
      <c r="A14" s="80"/>
      <c r="B14" s="79"/>
    </row>
    <row r="15" spans="1:2">
      <c r="A15" s="80"/>
      <c r="B15" s="79"/>
    </row>
    <row r="16" spans="1:2">
      <c r="A16" s="80"/>
      <c r="B16" s="79"/>
    </row>
    <row r="17" spans="1:2">
      <c r="A17" s="80"/>
      <c r="B17" s="79"/>
    </row>
    <row r="18" spans="1:2">
      <c r="A18" s="80"/>
      <c r="B18" s="79"/>
    </row>
    <row r="19" spans="1:2">
      <c r="A19" s="80"/>
      <c r="B19" s="79"/>
    </row>
    <row r="20" spans="1:2">
      <c r="A20" s="80"/>
      <c r="B20" s="79"/>
    </row>
    <row r="21" spans="1:2">
      <c r="A21" s="80"/>
      <c r="B21" s="79"/>
    </row>
    <row r="22" spans="1:2">
      <c r="A22" s="80"/>
      <c r="B22" s="79"/>
    </row>
    <row r="23" spans="1:2">
      <c r="A23" s="80"/>
      <c r="B23" s="79"/>
    </row>
    <row r="24" spans="1:2">
      <c r="A24" s="80"/>
      <c r="B24" s="79"/>
    </row>
    <row r="25" spans="1:2">
      <c r="A25" s="80"/>
      <c r="B25" s="79"/>
    </row>
    <row r="26" spans="1:2">
      <c r="A26" s="80"/>
      <c r="B26" s="79"/>
    </row>
    <row r="27" spans="1:2">
      <c r="A27" s="80"/>
      <c r="B27" s="79"/>
    </row>
    <row r="28" spans="1:2">
      <c r="A28" s="80"/>
      <c r="B28" s="79"/>
    </row>
    <row r="29" spans="1:2">
      <c r="A29" s="80"/>
      <c r="B29" s="79"/>
    </row>
    <row r="30" spans="1:2">
      <c r="A30" s="80"/>
      <c r="B30" s="79"/>
    </row>
    <row r="31" spans="1:2">
      <c r="A31" s="80"/>
      <c r="B31" s="79"/>
    </row>
    <row r="32" spans="1:2">
      <c r="A32" s="80"/>
      <c r="B32" s="79"/>
    </row>
    <row r="33" spans="1:2">
      <c r="A33" s="80"/>
      <c r="B33" s="79"/>
    </row>
    <row r="34" spans="1:2">
      <c r="A34" s="80"/>
      <c r="B34" s="79"/>
    </row>
    <row r="35" spans="1:2">
      <c r="A35" s="80"/>
      <c r="B35" s="79"/>
    </row>
    <row r="36" spans="1:2">
      <c r="A36" s="80"/>
      <c r="B36" s="79"/>
    </row>
    <row r="37" spans="1:2">
      <c r="A37" s="80"/>
      <c r="B37" s="79"/>
    </row>
    <row r="38" spans="1:2">
      <c r="A38" s="80"/>
      <c r="B38" s="79"/>
    </row>
    <row r="39" spans="1:2">
      <c r="A39" s="80"/>
      <c r="B39" s="79"/>
    </row>
    <row r="40" spans="1:2">
      <c r="A40" s="80"/>
      <c r="B40" s="79"/>
    </row>
    <row r="41" spans="1:2">
      <c r="A41" s="80"/>
      <c r="B41" s="79"/>
    </row>
    <row r="42" spans="1:2">
      <c r="A42" s="80"/>
      <c r="B42" s="79"/>
    </row>
    <row r="43" spans="1:2">
      <c r="A43" s="80"/>
      <c r="B43" s="79"/>
    </row>
    <row r="44" spans="1:2">
      <c r="A44" s="80"/>
      <c r="B44" s="79"/>
    </row>
    <row r="45" spans="1:2">
      <c r="A45" s="80"/>
      <c r="B45" s="79"/>
    </row>
    <row r="46" spans="1:2">
      <c r="A46" s="80"/>
      <c r="B46" s="79"/>
    </row>
    <row r="47" spans="1:2">
      <c r="A47" s="80"/>
      <c r="B47" s="79"/>
    </row>
    <row r="48" spans="1:2">
      <c r="A48" s="80"/>
      <c r="B48" s="79"/>
    </row>
    <row r="49" spans="1:2">
      <c r="A49" s="80"/>
      <c r="B49" s="79"/>
    </row>
    <row r="50" spans="1:2">
      <c r="A50" s="80"/>
      <c r="B50" s="79"/>
    </row>
    <row r="51" spans="1:2">
      <c r="A51" s="80"/>
      <c r="B51" s="79"/>
    </row>
    <row r="52" spans="1:2">
      <c r="A52" s="80"/>
      <c r="B52" s="79"/>
    </row>
    <row r="53" spans="1:2">
      <c r="A53" s="80"/>
      <c r="B53" s="79"/>
    </row>
    <row r="54" spans="1:2" ht="54" customHeight="1">
      <c r="A54" s="78"/>
      <c r="B54" s="77"/>
    </row>
    <row r="55" spans="1:2" ht="36" customHeight="1">
      <c r="A55" s="234" t="s">
        <v>1144</v>
      </c>
      <c r="B55" s="234"/>
    </row>
  </sheetData>
  <mergeCells count="2">
    <mergeCell ref="A55:B55"/>
    <mergeCell ref="A1:B1"/>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zoomScaleNormal="100" workbookViewId="0">
      <selection sqref="A1:B1"/>
    </sheetView>
  </sheetViews>
  <sheetFormatPr defaultColWidth="10.5703125" defaultRowHeight="14.55"/>
  <cols>
    <col min="1" max="1" width="18.42578125" style="81" customWidth="1"/>
    <col min="2" max="2" width="88.42578125" style="81" customWidth="1"/>
    <col min="3" max="16384" width="10.5703125" style="81"/>
  </cols>
  <sheetData>
    <row r="1" spans="1:256" ht="49.6" customHeight="1">
      <c r="A1" s="239" t="s">
        <v>1782</v>
      </c>
      <c r="B1" s="239"/>
    </row>
    <row r="2" spans="1:256" ht="26.1" customHeight="1">
      <c r="A2" s="240"/>
      <c r="B2" s="240"/>
      <c r="C2" s="82"/>
      <c r="D2" s="82"/>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row>
    <row r="3" spans="1:256" s="84" customFormat="1" ht="24.05" customHeight="1">
      <c r="A3" s="237" t="s">
        <v>0</v>
      </c>
      <c r="B3" s="238"/>
    </row>
    <row r="4" spans="1:256" ht="72" customHeight="1">
      <c r="A4" s="241" t="s">
        <v>1158</v>
      </c>
      <c r="B4" s="241"/>
    </row>
    <row r="5" spans="1:256" s="84" customFormat="1" ht="24.05" customHeight="1">
      <c r="A5" s="237" t="s">
        <v>1</v>
      </c>
      <c r="B5" s="238"/>
    </row>
    <row r="6" spans="1:256" ht="83.95" customHeight="1">
      <c r="A6" s="241" t="s">
        <v>1783</v>
      </c>
      <c r="B6" s="241"/>
    </row>
    <row r="7" spans="1:256" ht="55.35" customHeight="1">
      <c r="A7" s="85" t="s">
        <v>2</v>
      </c>
      <c r="B7" s="86" t="s">
        <v>1159</v>
      </c>
    </row>
    <row r="8" spans="1:256" ht="36" customHeight="1">
      <c r="A8" s="85" t="s">
        <v>3</v>
      </c>
      <c r="B8" s="86" t="s">
        <v>1160</v>
      </c>
    </row>
    <row r="9" spans="1:256" ht="36" customHeight="1">
      <c r="A9" s="85" t="s">
        <v>4</v>
      </c>
      <c r="B9" s="86" t="s">
        <v>5</v>
      </c>
    </row>
    <row r="10" spans="1:256" ht="36" customHeight="1">
      <c r="A10" s="85" t="s">
        <v>6</v>
      </c>
      <c r="B10" s="86" t="s">
        <v>1161</v>
      </c>
    </row>
    <row r="11" spans="1:256" ht="96.05" customHeight="1">
      <c r="A11" s="241" t="s">
        <v>7</v>
      </c>
      <c r="B11" s="241"/>
    </row>
    <row r="12" spans="1:256" ht="124.4" customHeight="1">
      <c r="A12" s="242" t="s">
        <v>8</v>
      </c>
      <c r="B12" s="243"/>
    </row>
    <row r="13" spans="1:256" s="84" customFormat="1" ht="24.05" customHeight="1">
      <c r="A13" s="237" t="s">
        <v>1162</v>
      </c>
      <c r="B13" s="238"/>
    </row>
    <row r="14" spans="1:256" ht="36" customHeight="1">
      <c r="A14" s="87" t="s">
        <v>1163</v>
      </c>
      <c r="B14" s="86" t="s">
        <v>1784</v>
      </c>
    </row>
    <row r="15" spans="1:256" ht="36" customHeight="1">
      <c r="A15" s="87" t="s">
        <v>1155</v>
      </c>
      <c r="B15" s="86" t="s">
        <v>1164</v>
      </c>
    </row>
    <row r="16" spans="1:256" ht="36" customHeight="1">
      <c r="A16" s="87" t="s">
        <v>1154</v>
      </c>
      <c r="B16" s="86" t="s">
        <v>1165</v>
      </c>
    </row>
    <row r="17" spans="1:2" ht="86.1" customHeight="1">
      <c r="A17" s="245" t="s">
        <v>1166</v>
      </c>
      <c r="B17" s="246"/>
    </row>
    <row r="18" spans="1:2" ht="124" customHeight="1">
      <c r="A18" s="88"/>
      <c r="B18" s="89" t="s">
        <v>1167</v>
      </c>
    </row>
    <row r="19" spans="1:2" s="84" customFormat="1" ht="24.05" customHeight="1">
      <c r="A19" s="237" t="s">
        <v>1168</v>
      </c>
      <c r="B19" s="238"/>
    </row>
    <row r="20" spans="1:2" ht="54" customHeight="1">
      <c r="A20" s="247" t="s">
        <v>1169</v>
      </c>
      <c r="B20" s="241"/>
    </row>
    <row r="21" spans="1:2" ht="36" customHeight="1">
      <c r="A21" s="248" t="s">
        <v>1793</v>
      </c>
      <c r="B21" s="249"/>
    </row>
    <row r="22" spans="1:2" ht="47.15" customHeight="1">
      <c r="A22" s="250"/>
      <c r="B22" s="250"/>
    </row>
    <row r="23" spans="1:2" s="84" customFormat="1" ht="36" customHeight="1">
      <c r="A23" s="251" t="s">
        <v>1170</v>
      </c>
      <c r="B23" s="252"/>
    </row>
    <row r="24" spans="1:2" ht="135.94999999999999" customHeight="1">
      <c r="A24" s="244" t="s">
        <v>1794</v>
      </c>
      <c r="B24" s="244"/>
    </row>
    <row r="25" spans="1:2">
      <c r="A25" s="90"/>
    </row>
    <row r="26" spans="1:2">
      <c r="A26" s="91"/>
    </row>
    <row r="28" spans="1:2">
      <c r="A28" s="91"/>
    </row>
    <row r="31" spans="1:2">
      <c r="A31" s="92"/>
    </row>
  </sheetData>
  <mergeCells count="16">
    <mergeCell ref="A24:B24"/>
    <mergeCell ref="A17:B17"/>
    <mergeCell ref="A19:B19"/>
    <mergeCell ref="A20:B20"/>
    <mergeCell ref="A21:B21"/>
    <mergeCell ref="A22:B22"/>
    <mergeCell ref="A23:B23"/>
    <mergeCell ref="A13:B13"/>
    <mergeCell ref="A1:B1"/>
    <mergeCell ref="A2:B2"/>
    <mergeCell ref="A3:B3"/>
    <mergeCell ref="A4:B4"/>
    <mergeCell ref="A5:B5"/>
    <mergeCell ref="A6:B6"/>
    <mergeCell ref="A11:B11"/>
    <mergeCell ref="A12:B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00000"/>
  </sheetPr>
  <dimension ref="A1:Z991"/>
  <sheetViews>
    <sheetView showGridLines="0" zoomScaleNormal="100" workbookViewId="0">
      <selection activeCell="E1" sqref="E1"/>
    </sheetView>
  </sheetViews>
  <sheetFormatPr defaultColWidth="11.2109375" defaultRowHeight="15.05" customHeight="1"/>
  <cols>
    <col min="1" max="1" width="11.0703125" style="5" customWidth="1"/>
    <col min="2" max="2" width="58.5" style="5" customWidth="1"/>
    <col min="3" max="3" width="27" style="5" customWidth="1"/>
    <col min="4" max="4" width="50.5" style="5" customWidth="1"/>
    <col min="5" max="5" width="32.0703125" style="5" customWidth="1"/>
    <col min="6" max="26" width="6.5" style="5" customWidth="1"/>
    <col min="27" max="16384" width="11.2109375" style="5"/>
  </cols>
  <sheetData>
    <row r="1" spans="1:26" ht="36" customHeight="1">
      <c r="A1" s="262" t="s">
        <v>1785</v>
      </c>
      <c r="B1" s="263"/>
      <c r="C1" s="263"/>
      <c r="D1" s="264"/>
      <c r="E1" s="104" t="s">
        <v>1818</v>
      </c>
      <c r="F1" s="6"/>
      <c r="G1" s="2"/>
      <c r="H1" s="2"/>
      <c r="I1" s="2"/>
      <c r="J1" s="2"/>
      <c r="K1" s="2"/>
      <c r="L1" s="2"/>
      <c r="M1" s="2"/>
      <c r="N1" s="2"/>
      <c r="O1" s="2"/>
      <c r="P1" s="2"/>
      <c r="Q1" s="2"/>
      <c r="R1" s="2"/>
      <c r="S1" s="2"/>
      <c r="T1" s="2"/>
      <c r="U1" s="2"/>
      <c r="V1" s="2"/>
      <c r="W1" s="2"/>
      <c r="X1" s="2"/>
      <c r="Y1" s="2"/>
      <c r="Z1" s="2"/>
    </row>
    <row r="2" spans="1:26" ht="25.55" customHeight="1">
      <c r="A2" s="261" t="s">
        <v>9</v>
      </c>
      <c r="B2" s="256"/>
      <c r="C2" s="256"/>
      <c r="D2" s="256"/>
      <c r="E2" s="256"/>
      <c r="F2" s="6"/>
      <c r="G2" s="2"/>
      <c r="H2" s="2"/>
      <c r="I2" s="2"/>
      <c r="J2" s="2"/>
      <c r="K2" s="2"/>
      <c r="L2" s="2"/>
      <c r="M2" s="2"/>
      <c r="N2" s="2"/>
      <c r="O2" s="2"/>
      <c r="P2" s="2"/>
      <c r="Q2" s="2"/>
      <c r="R2" s="2"/>
      <c r="S2" s="2"/>
      <c r="T2" s="2"/>
      <c r="U2" s="2"/>
      <c r="V2" s="2"/>
      <c r="W2" s="2"/>
      <c r="X2" s="2"/>
      <c r="Y2" s="2"/>
      <c r="Z2" s="2"/>
    </row>
    <row r="3" spans="1:26" ht="28.5" customHeight="1">
      <c r="A3" s="93" t="s">
        <v>10</v>
      </c>
      <c r="B3" s="94" t="s">
        <v>11</v>
      </c>
      <c r="C3" s="258" t="s">
        <v>1198</v>
      </c>
      <c r="D3" s="258"/>
      <c r="E3" s="258"/>
      <c r="F3" s="6"/>
      <c r="G3" s="2"/>
      <c r="H3" s="2"/>
      <c r="I3" s="2"/>
      <c r="J3" s="2"/>
      <c r="K3" s="2"/>
      <c r="L3" s="2"/>
      <c r="M3" s="2"/>
      <c r="N3" s="2"/>
      <c r="O3" s="2"/>
      <c r="P3" s="2"/>
      <c r="Q3" s="2"/>
      <c r="R3" s="2"/>
      <c r="S3" s="2"/>
      <c r="T3" s="2"/>
      <c r="U3" s="2"/>
      <c r="V3" s="2"/>
      <c r="W3" s="2"/>
      <c r="X3" s="2"/>
      <c r="Y3" s="2"/>
      <c r="Z3" s="2"/>
    </row>
    <row r="4" spans="1:26" ht="36" customHeight="1">
      <c r="A4" s="257" t="s">
        <v>2</v>
      </c>
      <c r="B4" s="257"/>
      <c r="C4" s="257"/>
      <c r="D4" s="257"/>
      <c r="E4" s="257"/>
      <c r="F4" s="6"/>
      <c r="G4" s="2"/>
      <c r="H4" s="2"/>
      <c r="I4" s="2"/>
      <c r="J4" s="2"/>
      <c r="K4" s="2"/>
      <c r="L4" s="2"/>
      <c r="M4" s="2"/>
      <c r="N4" s="2"/>
      <c r="O4" s="2"/>
      <c r="P4" s="2"/>
      <c r="Q4" s="2"/>
      <c r="R4" s="2"/>
      <c r="S4" s="2"/>
      <c r="T4" s="2"/>
      <c r="U4" s="2"/>
      <c r="V4" s="2"/>
      <c r="W4" s="2"/>
      <c r="X4" s="2"/>
      <c r="Y4" s="2"/>
      <c r="Z4" s="2"/>
    </row>
    <row r="5" spans="1:26" ht="72" customHeight="1">
      <c r="A5" s="255" t="s">
        <v>1778</v>
      </c>
      <c r="B5" s="256"/>
      <c r="C5" s="256"/>
      <c r="D5" s="256"/>
      <c r="E5" s="256"/>
      <c r="F5" s="6"/>
      <c r="G5" s="2"/>
      <c r="H5" s="2"/>
      <c r="I5" s="2"/>
      <c r="J5" s="2"/>
      <c r="K5" s="2"/>
      <c r="L5" s="2"/>
      <c r="M5" s="2"/>
      <c r="N5" s="2"/>
      <c r="O5" s="2"/>
      <c r="P5" s="2"/>
      <c r="Q5" s="2"/>
      <c r="R5" s="2"/>
      <c r="S5" s="2"/>
      <c r="T5" s="2"/>
      <c r="U5" s="2"/>
      <c r="V5" s="2"/>
      <c r="W5" s="2"/>
      <c r="X5" s="2"/>
      <c r="Y5" s="2"/>
      <c r="Z5" s="2"/>
    </row>
    <row r="6" spans="1:26" ht="24.05" customHeight="1">
      <c r="A6" s="259" t="s">
        <v>1145</v>
      </c>
      <c r="B6" s="256"/>
      <c r="C6" s="256"/>
      <c r="D6" s="256"/>
      <c r="E6" s="256"/>
      <c r="F6" s="2"/>
      <c r="G6" s="2"/>
      <c r="H6" s="2"/>
      <c r="I6" s="2"/>
      <c r="J6" s="2"/>
      <c r="K6" s="2"/>
      <c r="L6" s="2"/>
      <c r="M6" s="2"/>
      <c r="N6" s="2"/>
      <c r="O6" s="2"/>
      <c r="P6" s="2"/>
      <c r="Q6" s="2"/>
      <c r="R6" s="2"/>
      <c r="S6" s="2"/>
      <c r="T6" s="2"/>
      <c r="U6" s="2"/>
      <c r="V6" s="2"/>
      <c r="W6" s="2"/>
      <c r="X6" s="2"/>
      <c r="Y6" s="2"/>
      <c r="Z6" s="2"/>
    </row>
    <row r="7" spans="1:26" ht="21.8" customHeight="1">
      <c r="A7" s="59" t="s">
        <v>12</v>
      </c>
      <c r="B7" s="58" t="s">
        <v>13</v>
      </c>
      <c r="C7" s="254" t="s">
        <v>13</v>
      </c>
      <c r="D7" s="254"/>
      <c r="E7" s="254"/>
      <c r="F7" s="6"/>
      <c r="G7" s="2"/>
      <c r="H7" s="2"/>
      <c r="I7" s="2"/>
      <c r="J7" s="2"/>
      <c r="K7" s="2"/>
      <c r="L7" s="2"/>
      <c r="M7" s="2"/>
      <c r="N7" s="2"/>
      <c r="O7" s="2"/>
      <c r="P7" s="2"/>
      <c r="Q7" s="2"/>
      <c r="R7" s="2"/>
      <c r="S7" s="2"/>
      <c r="T7" s="2"/>
      <c r="U7" s="2"/>
      <c r="V7" s="2"/>
      <c r="W7" s="2"/>
      <c r="X7" s="2"/>
      <c r="Y7" s="2"/>
      <c r="Z7" s="2"/>
    </row>
    <row r="8" spans="1:26" ht="21.8" customHeight="1">
      <c r="A8" s="59" t="s">
        <v>1146</v>
      </c>
      <c r="B8" s="58" t="s">
        <v>15</v>
      </c>
      <c r="C8" s="254" t="s">
        <v>1120</v>
      </c>
      <c r="D8" s="254"/>
      <c r="E8" s="254"/>
      <c r="F8" s="6"/>
      <c r="G8" s="2"/>
      <c r="H8" s="2"/>
      <c r="I8" s="2"/>
      <c r="J8" s="2"/>
      <c r="K8" s="2"/>
      <c r="L8" s="2"/>
      <c r="M8" s="2"/>
      <c r="N8" s="2"/>
      <c r="O8" s="2"/>
      <c r="P8" s="2"/>
      <c r="Q8" s="2"/>
      <c r="R8" s="2"/>
      <c r="S8" s="2"/>
      <c r="T8" s="2"/>
      <c r="U8" s="2"/>
      <c r="V8" s="2"/>
      <c r="W8" s="2"/>
      <c r="X8" s="2"/>
      <c r="Y8" s="2"/>
      <c r="Z8" s="2"/>
    </row>
    <row r="9" spans="1:26" ht="21.8" customHeight="1">
      <c r="A9" s="59" t="s">
        <v>1147</v>
      </c>
      <c r="B9" s="58" t="s">
        <v>17</v>
      </c>
      <c r="C9" s="254" t="s">
        <v>1153</v>
      </c>
      <c r="D9" s="254"/>
      <c r="E9" s="254"/>
      <c r="F9" s="6"/>
      <c r="G9" s="2"/>
      <c r="H9" s="2"/>
      <c r="I9" s="2"/>
      <c r="J9" s="2"/>
      <c r="K9" s="2"/>
      <c r="L9" s="2"/>
      <c r="M9" s="2"/>
      <c r="N9" s="2"/>
      <c r="O9" s="2"/>
      <c r="P9" s="2"/>
      <c r="Q9" s="2"/>
      <c r="R9" s="2"/>
      <c r="S9" s="2"/>
      <c r="T9" s="2"/>
      <c r="U9" s="2"/>
      <c r="V9" s="2"/>
      <c r="W9" s="2"/>
      <c r="X9" s="2"/>
      <c r="Y9" s="2"/>
      <c r="Z9" s="2"/>
    </row>
    <row r="10" spans="1:26" ht="21.8" customHeight="1">
      <c r="A10" s="59" t="s">
        <v>1148</v>
      </c>
      <c r="B10" s="58" t="s">
        <v>19</v>
      </c>
      <c r="C10" s="254" t="s">
        <v>1121</v>
      </c>
      <c r="D10" s="254"/>
      <c r="E10" s="254"/>
      <c r="F10" s="6"/>
      <c r="G10" s="2"/>
      <c r="H10" s="2"/>
      <c r="I10" s="2"/>
      <c r="J10" s="2"/>
      <c r="K10" s="2"/>
      <c r="L10" s="2"/>
      <c r="M10" s="2"/>
      <c r="N10" s="2"/>
      <c r="O10" s="2"/>
      <c r="P10" s="2"/>
      <c r="Q10" s="2"/>
      <c r="R10" s="2"/>
      <c r="S10" s="2"/>
      <c r="T10" s="2"/>
      <c r="U10" s="2"/>
      <c r="V10" s="2"/>
      <c r="W10" s="2"/>
      <c r="X10" s="2"/>
      <c r="Y10" s="2"/>
      <c r="Z10" s="2"/>
    </row>
    <row r="11" spans="1:26" ht="21.8" customHeight="1">
      <c r="A11" s="59" t="s">
        <v>1149</v>
      </c>
      <c r="B11" s="58" t="s">
        <v>21</v>
      </c>
      <c r="C11" s="254" t="s">
        <v>21</v>
      </c>
      <c r="D11" s="254"/>
      <c r="E11" s="254"/>
      <c r="F11" s="6"/>
      <c r="G11" s="2"/>
      <c r="H11" s="2"/>
      <c r="I11" s="2"/>
      <c r="J11" s="2"/>
      <c r="K11" s="2"/>
      <c r="L11" s="2"/>
      <c r="M11" s="2"/>
      <c r="N11" s="2"/>
      <c r="O11" s="2"/>
      <c r="P11" s="2"/>
      <c r="Q11" s="2"/>
      <c r="R11" s="2"/>
      <c r="S11" s="2"/>
      <c r="T11" s="2"/>
      <c r="U11" s="2"/>
      <c r="V11" s="2"/>
      <c r="W11" s="2"/>
      <c r="X11" s="2"/>
      <c r="Y11" s="2"/>
      <c r="Z11" s="2"/>
    </row>
    <row r="12" spans="1:26" ht="21.8" customHeight="1">
      <c r="A12" s="59" t="s">
        <v>1150</v>
      </c>
      <c r="B12" s="58" t="s">
        <v>23</v>
      </c>
      <c r="C12" s="254" t="s">
        <v>23</v>
      </c>
      <c r="D12" s="254"/>
      <c r="E12" s="254"/>
      <c r="F12" s="6"/>
      <c r="G12" s="2"/>
      <c r="H12" s="2"/>
      <c r="I12" s="2"/>
      <c r="J12" s="2"/>
      <c r="K12" s="2"/>
      <c r="L12" s="2"/>
      <c r="M12" s="2"/>
      <c r="N12" s="2"/>
      <c r="O12" s="2"/>
      <c r="P12" s="2"/>
      <c r="Q12" s="2"/>
      <c r="R12" s="2"/>
      <c r="S12" s="2"/>
      <c r="T12" s="2"/>
      <c r="U12" s="2"/>
      <c r="V12" s="2"/>
      <c r="W12" s="2"/>
      <c r="X12" s="2"/>
      <c r="Y12" s="2"/>
      <c r="Z12" s="2"/>
    </row>
    <row r="13" spans="1:26" ht="21.8" customHeight="1">
      <c r="A13" s="59" t="s">
        <v>1151</v>
      </c>
      <c r="B13" s="58" t="s">
        <v>24</v>
      </c>
      <c r="C13" s="254" t="s">
        <v>1122</v>
      </c>
      <c r="D13" s="254"/>
      <c r="E13" s="254"/>
      <c r="F13" s="6"/>
      <c r="G13" s="2"/>
      <c r="H13" s="2"/>
      <c r="I13" s="2"/>
      <c r="J13" s="2"/>
      <c r="K13" s="2"/>
      <c r="L13" s="2"/>
      <c r="M13" s="2"/>
      <c r="N13" s="2"/>
      <c r="O13" s="2"/>
      <c r="P13" s="2"/>
      <c r="Q13" s="2"/>
      <c r="R13" s="2"/>
      <c r="S13" s="2"/>
      <c r="T13" s="2"/>
      <c r="U13" s="2"/>
      <c r="V13" s="2"/>
      <c r="W13" s="2"/>
      <c r="X13" s="2"/>
      <c r="Y13" s="2"/>
      <c r="Z13" s="2"/>
    </row>
    <row r="14" spans="1:26" ht="21.8" customHeight="1">
      <c r="A14" s="59" t="s">
        <v>14</v>
      </c>
      <c r="B14" s="58" t="s">
        <v>25</v>
      </c>
      <c r="C14" s="254" t="s">
        <v>1123</v>
      </c>
      <c r="D14" s="254"/>
      <c r="E14" s="254"/>
      <c r="F14" s="6"/>
      <c r="G14" s="2"/>
      <c r="H14" s="2"/>
      <c r="I14" s="2"/>
      <c r="J14" s="2"/>
      <c r="K14" s="2"/>
      <c r="L14" s="2"/>
      <c r="M14" s="2"/>
      <c r="N14" s="2"/>
      <c r="O14" s="2"/>
      <c r="P14" s="2"/>
      <c r="Q14" s="2"/>
      <c r="R14" s="2"/>
      <c r="S14" s="2"/>
      <c r="T14" s="2"/>
      <c r="U14" s="2"/>
      <c r="V14" s="2"/>
      <c r="W14" s="2"/>
      <c r="X14" s="2"/>
      <c r="Y14" s="2"/>
      <c r="Z14" s="2"/>
    </row>
    <row r="15" spans="1:26" ht="21.8" customHeight="1">
      <c r="A15" s="95" t="s">
        <v>16</v>
      </c>
      <c r="B15" s="96" t="s">
        <v>1154</v>
      </c>
      <c r="C15" s="254" t="s">
        <v>1156</v>
      </c>
      <c r="D15" s="254"/>
      <c r="E15" s="254"/>
      <c r="F15" s="6"/>
      <c r="G15" s="2"/>
      <c r="H15" s="2"/>
      <c r="I15" s="2"/>
      <c r="J15" s="2"/>
      <c r="K15" s="2"/>
      <c r="L15" s="2"/>
      <c r="M15" s="2"/>
      <c r="N15" s="2"/>
      <c r="O15" s="2"/>
      <c r="P15" s="2"/>
      <c r="Q15" s="2"/>
      <c r="R15" s="2"/>
      <c r="S15" s="2"/>
      <c r="T15" s="2"/>
      <c r="U15" s="2"/>
      <c r="V15" s="2"/>
      <c r="W15" s="2"/>
      <c r="X15" s="2"/>
      <c r="Y15" s="2"/>
      <c r="Z15" s="2"/>
    </row>
    <row r="16" spans="1:26" ht="21.8" customHeight="1">
      <c r="A16" s="95" t="s">
        <v>18</v>
      </c>
      <c r="B16" s="96" t="s">
        <v>1155</v>
      </c>
      <c r="C16" s="254" t="s">
        <v>1156</v>
      </c>
      <c r="D16" s="254"/>
      <c r="E16" s="254"/>
      <c r="F16" s="6"/>
      <c r="G16" s="2"/>
      <c r="H16" s="2"/>
      <c r="I16" s="2"/>
      <c r="J16" s="2"/>
      <c r="K16" s="2"/>
      <c r="L16" s="2"/>
      <c r="M16" s="2"/>
      <c r="N16" s="2"/>
      <c r="O16" s="2"/>
      <c r="P16" s="2"/>
      <c r="Q16" s="2"/>
      <c r="R16" s="2"/>
      <c r="S16" s="2"/>
      <c r="T16" s="2"/>
      <c r="U16" s="2"/>
      <c r="V16" s="2"/>
      <c r="W16" s="2"/>
      <c r="X16" s="2"/>
      <c r="Y16" s="2"/>
      <c r="Z16" s="2"/>
    </row>
    <row r="17" spans="1:26" ht="24.05" customHeight="1">
      <c r="A17" s="259" t="s">
        <v>1157</v>
      </c>
      <c r="B17" s="256"/>
      <c r="C17" s="256"/>
      <c r="D17" s="256"/>
      <c r="E17" s="256"/>
      <c r="F17" s="2"/>
      <c r="G17" s="2"/>
      <c r="H17" s="2"/>
      <c r="I17" s="2"/>
      <c r="J17" s="2"/>
      <c r="K17" s="2"/>
      <c r="L17" s="2"/>
      <c r="M17" s="2"/>
      <c r="N17" s="2"/>
      <c r="O17" s="2"/>
      <c r="P17" s="2"/>
      <c r="Q17" s="2"/>
      <c r="R17" s="2"/>
      <c r="S17" s="2"/>
      <c r="T17" s="2"/>
      <c r="U17" s="2"/>
      <c r="V17" s="2"/>
      <c r="W17" s="2"/>
      <c r="X17" s="2"/>
      <c r="Y17" s="2"/>
      <c r="Z17" s="2"/>
    </row>
    <row r="18" spans="1:26" ht="21.8" customHeight="1">
      <c r="A18" s="59" t="s">
        <v>20</v>
      </c>
      <c r="B18" s="58" t="s">
        <v>26</v>
      </c>
      <c r="C18" s="260" t="s">
        <v>1152</v>
      </c>
      <c r="D18" s="260"/>
      <c r="E18" s="260"/>
      <c r="F18" s="6"/>
      <c r="G18" s="2"/>
      <c r="H18" s="2"/>
      <c r="I18" s="2"/>
      <c r="J18" s="2"/>
      <c r="K18" s="2"/>
      <c r="L18" s="2"/>
      <c r="M18" s="2"/>
      <c r="N18" s="2"/>
      <c r="O18" s="2"/>
      <c r="P18" s="2"/>
      <c r="Q18" s="2"/>
      <c r="R18" s="2"/>
      <c r="S18" s="2"/>
      <c r="T18" s="2"/>
      <c r="U18" s="2"/>
      <c r="V18" s="2"/>
      <c r="W18" s="2"/>
      <c r="X18" s="2"/>
      <c r="Y18" s="2"/>
      <c r="Z18" s="2"/>
    </row>
    <row r="19" spans="1:26" ht="21.8" customHeight="1">
      <c r="A19" s="59" t="s">
        <v>22</v>
      </c>
      <c r="B19" s="58" t="s">
        <v>27</v>
      </c>
      <c r="C19" s="260" t="s">
        <v>28</v>
      </c>
      <c r="D19" s="260"/>
      <c r="E19" s="260"/>
      <c r="F19" s="6"/>
      <c r="G19" s="2"/>
      <c r="H19" s="2"/>
      <c r="I19" s="2"/>
      <c r="J19" s="2"/>
      <c r="K19" s="2"/>
      <c r="L19" s="2"/>
      <c r="M19" s="2"/>
      <c r="N19" s="2"/>
      <c r="O19" s="2"/>
      <c r="P19" s="2"/>
      <c r="Q19" s="2"/>
      <c r="R19" s="2"/>
      <c r="S19" s="2"/>
      <c r="T19" s="2"/>
      <c r="U19" s="2"/>
      <c r="V19" s="2"/>
      <c r="W19" s="2"/>
      <c r="X19" s="2"/>
      <c r="Y19" s="2"/>
      <c r="Z19" s="2"/>
    </row>
    <row r="20" spans="1:26" ht="36" customHeight="1">
      <c r="A20" s="257" t="s">
        <v>34</v>
      </c>
      <c r="B20" s="257"/>
      <c r="C20" s="257"/>
      <c r="D20" s="257"/>
      <c r="E20" s="257"/>
      <c r="F20" s="6"/>
      <c r="G20" s="2"/>
      <c r="H20" s="2"/>
      <c r="I20" s="2"/>
      <c r="J20" s="2"/>
      <c r="K20" s="2"/>
      <c r="L20" s="2"/>
      <c r="M20" s="2"/>
      <c r="N20" s="2"/>
      <c r="O20" s="2"/>
      <c r="P20" s="2"/>
      <c r="Q20" s="2"/>
      <c r="R20" s="2"/>
      <c r="S20" s="2"/>
      <c r="T20" s="2"/>
      <c r="U20" s="2"/>
      <c r="V20" s="2"/>
      <c r="W20" s="2"/>
      <c r="X20" s="2"/>
      <c r="Y20" s="2"/>
      <c r="Z20" s="2"/>
    </row>
    <row r="21" spans="1:26" ht="47.95" customHeight="1">
      <c r="A21" s="255" t="s">
        <v>1777</v>
      </c>
      <c r="B21" s="256"/>
      <c r="C21" s="256"/>
      <c r="D21" s="256"/>
      <c r="E21" s="256"/>
      <c r="F21" s="6"/>
      <c r="G21" s="2"/>
      <c r="H21" s="2"/>
      <c r="I21" s="2"/>
      <c r="J21" s="2"/>
      <c r="K21" s="2"/>
      <c r="L21" s="2"/>
      <c r="M21" s="2"/>
      <c r="N21" s="2"/>
      <c r="O21" s="2"/>
      <c r="P21" s="2"/>
      <c r="Q21" s="2"/>
      <c r="R21" s="2"/>
      <c r="S21" s="2"/>
      <c r="T21" s="2"/>
      <c r="U21" s="2"/>
      <c r="V21" s="2"/>
      <c r="W21" s="2"/>
      <c r="X21" s="2"/>
      <c r="Y21" s="2"/>
      <c r="Z21" s="2"/>
    </row>
    <row r="22" spans="1:26" ht="36" customHeight="1">
      <c r="A22" s="257" t="s">
        <v>3</v>
      </c>
      <c r="B22" s="256"/>
      <c r="C22" s="97" t="s">
        <v>29</v>
      </c>
      <c r="D22" s="97" t="s">
        <v>30</v>
      </c>
      <c r="E22" s="98" t="s">
        <v>31</v>
      </c>
      <c r="F22" s="6"/>
      <c r="G22" s="2"/>
      <c r="H22" s="2"/>
      <c r="I22" s="2"/>
      <c r="J22" s="2"/>
      <c r="K22" s="2"/>
      <c r="L22" s="2"/>
      <c r="M22" s="2"/>
      <c r="N22" s="2"/>
      <c r="O22" s="2"/>
      <c r="P22" s="2"/>
      <c r="Q22" s="2"/>
      <c r="R22" s="2"/>
      <c r="S22" s="2"/>
      <c r="T22" s="2"/>
      <c r="U22" s="2"/>
      <c r="V22" s="2"/>
      <c r="W22" s="2"/>
      <c r="X22" s="2"/>
      <c r="Y22" s="2"/>
      <c r="Z22" s="2"/>
    </row>
    <row r="23" spans="1:26" ht="96.05" customHeight="1">
      <c r="A23" s="59" t="s">
        <v>35</v>
      </c>
      <c r="B23" s="59" t="s">
        <v>1817</v>
      </c>
      <c r="C23" s="99"/>
      <c r="D23" s="57"/>
      <c r="E23" s="62" t="str">
        <f>IF(C23="","",IF(C23="Yes","Provide the date of assessment and include a SOC 2 Type 2 (preferred) or SOC 3 report. If you have a SOC3 report, include a URL for the published report. Indicate if your hosting provider was the subject of the audit.","Describe any plans to undergo a SSAE 16 audit."))</f>
        <v/>
      </c>
      <c r="F23" s="6"/>
      <c r="G23" s="2"/>
      <c r="H23" s="2"/>
      <c r="I23" s="2"/>
      <c r="J23" s="2"/>
      <c r="K23" s="2"/>
      <c r="L23" s="2"/>
      <c r="M23" s="2"/>
      <c r="N23" s="2"/>
      <c r="O23" s="2"/>
      <c r="P23" s="2"/>
      <c r="Q23" s="2"/>
      <c r="R23" s="2"/>
      <c r="S23" s="2"/>
      <c r="T23" s="2"/>
      <c r="U23" s="2"/>
      <c r="V23" s="2"/>
      <c r="W23" s="2"/>
      <c r="X23" s="2"/>
      <c r="Y23" s="2"/>
      <c r="Z23" s="2"/>
    </row>
    <row r="24" spans="1:26" ht="63.95" customHeight="1">
      <c r="A24" s="59" t="s">
        <v>36</v>
      </c>
      <c r="B24" s="59" t="s">
        <v>173</v>
      </c>
      <c r="C24" s="99"/>
      <c r="D24" s="57"/>
      <c r="E24" s="62" t="str">
        <f>IF(C24="","",IF(C24="Yes","Please include a copy with your response and include a URL for the published assessment.","Describe any plans to complete the CSA self assessment or CAIQ."))</f>
        <v/>
      </c>
      <c r="F24" s="6"/>
      <c r="G24" s="2"/>
      <c r="H24" s="2"/>
      <c r="I24" s="2"/>
      <c r="J24" s="2"/>
      <c r="K24" s="2"/>
      <c r="L24" s="2"/>
      <c r="M24" s="2"/>
      <c r="N24" s="2"/>
      <c r="O24" s="2"/>
      <c r="P24" s="2"/>
      <c r="Q24" s="2"/>
      <c r="R24" s="2"/>
      <c r="S24" s="2"/>
      <c r="T24" s="2"/>
      <c r="U24" s="2"/>
      <c r="V24" s="2"/>
      <c r="W24" s="2"/>
      <c r="X24" s="2"/>
      <c r="Y24" s="2"/>
      <c r="Z24" s="2"/>
    </row>
    <row r="25" spans="1:26" ht="63.95" customHeight="1">
      <c r="A25" s="59" t="s">
        <v>37</v>
      </c>
      <c r="B25" s="59" t="s">
        <v>38</v>
      </c>
      <c r="C25" s="99"/>
      <c r="D25" s="14"/>
      <c r="E25" s="61" t="str">
        <f>IF(C25="","",IF(C25="Yes","Provide date of certification, any supporting documentation, and a URL for the certification.","Describe any plans to obtain CSA STAR certification."))</f>
        <v/>
      </c>
      <c r="F25" s="6"/>
      <c r="G25" s="2"/>
      <c r="H25" s="2"/>
      <c r="I25" s="2"/>
      <c r="J25" s="2"/>
      <c r="K25" s="2"/>
      <c r="L25" s="2"/>
      <c r="M25" s="2"/>
      <c r="N25" s="2"/>
      <c r="O25" s="2"/>
      <c r="P25" s="2"/>
      <c r="Q25" s="2"/>
      <c r="R25" s="2"/>
      <c r="S25" s="2"/>
      <c r="T25" s="2"/>
      <c r="U25" s="2"/>
      <c r="V25" s="2"/>
      <c r="W25" s="2"/>
      <c r="X25" s="2"/>
      <c r="Y25" s="2"/>
      <c r="Z25" s="2"/>
    </row>
    <row r="26" spans="1:26" ht="63.95" customHeight="1">
      <c r="A26" s="59" t="s">
        <v>39</v>
      </c>
      <c r="B26" s="59" t="s">
        <v>1125</v>
      </c>
      <c r="C26" s="99"/>
      <c r="D26" s="14"/>
      <c r="E26" s="61" t="str">
        <f>IF(C26="","",IF(C26="Yes","Provide documentation on how your organization conforms to each framework and indicate current certification levels, where appropriate.","Describe any plans to conform to an industry standard security framework."))</f>
        <v/>
      </c>
      <c r="F26" s="6"/>
      <c r="G26" s="2"/>
      <c r="H26" s="2"/>
      <c r="I26" s="2"/>
      <c r="J26" s="2"/>
      <c r="K26" s="2"/>
      <c r="L26" s="2"/>
      <c r="M26" s="2"/>
      <c r="N26" s="2"/>
      <c r="O26" s="2"/>
      <c r="P26" s="2"/>
      <c r="Q26" s="2"/>
      <c r="R26" s="2"/>
      <c r="S26" s="2"/>
      <c r="T26" s="2"/>
      <c r="U26" s="2"/>
      <c r="V26" s="2"/>
      <c r="W26" s="2"/>
      <c r="X26" s="2"/>
      <c r="Y26" s="2"/>
      <c r="Z26" s="2"/>
    </row>
    <row r="27" spans="1:26" ht="63.95" customHeight="1">
      <c r="A27" s="59" t="s">
        <v>40</v>
      </c>
      <c r="B27" s="59" t="s">
        <v>372</v>
      </c>
      <c r="C27" s="99"/>
      <c r="D27" s="14"/>
      <c r="E27" s="61" t="str">
        <f>IF(C27="","",IF(C27="Yes","Indicate level, agency issuing ATO, and necessary details on ATO. If using FEDRamp, please indicate the supporting details.","Describe any plans to become FISMA compliant."))</f>
        <v/>
      </c>
      <c r="F27" s="6"/>
      <c r="G27" s="2"/>
      <c r="H27" s="2"/>
      <c r="I27" s="2"/>
      <c r="J27" s="2"/>
      <c r="K27" s="2"/>
      <c r="L27" s="2"/>
      <c r="M27" s="2"/>
      <c r="N27" s="2"/>
      <c r="O27" s="2"/>
      <c r="P27" s="2"/>
      <c r="Q27" s="2"/>
      <c r="R27" s="2"/>
      <c r="S27" s="2"/>
      <c r="T27" s="2"/>
      <c r="U27" s="2"/>
      <c r="V27" s="2"/>
      <c r="W27" s="2"/>
      <c r="X27" s="2"/>
      <c r="Y27" s="2"/>
      <c r="Z27" s="2"/>
    </row>
    <row r="28" spans="1:26" ht="63.95" customHeight="1">
      <c r="A28" s="59" t="s">
        <v>41</v>
      </c>
      <c r="B28" s="60" t="s">
        <v>176</v>
      </c>
      <c r="C28" s="99"/>
      <c r="D28" s="57"/>
      <c r="E28" s="61" t="str">
        <f>IF(C28="","",IF(C28="Yes","Provide your data privacy document (or a valid link to it) upon submission.","Describe your plans to provide a data privacy document."))</f>
        <v/>
      </c>
      <c r="F28" s="6"/>
      <c r="G28" s="2"/>
      <c r="H28" s="2"/>
      <c r="I28" s="2"/>
      <c r="J28" s="2"/>
      <c r="K28" s="2"/>
      <c r="L28" s="2"/>
      <c r="M28" s="2"/>
      <c r="N28" s="2"/>
      <c r="O28" s="2"/>
      <c r="P28" s="2"/>
      <c r="Q28" s="2"/>
      <c r="R28" s="2"/>
      <c r="S28" s="2"/>
      <c r="T28" s="2"/>
      <c r="U28" s="2"/>
      <c r="V28" s="2"/>
      <c r="W28" s="2"/>
      <c r="X28" s="2"/>
      <c r="Y28" s="2"/>
      <c r="Z28" s="2"/>
    </row>
    <row r="29" spans="1:26" ht="36" customHeight="1">
      <c r="A29" s="257" t="s">
        <v>4</v>
      </c>
      <c r="B29" s="256"/>
      <c r="C29" s="97" t="s">
        <v>29</v>
      </c>
      <c r="D29" s="97" t="s">
        <v>30</v>
      </c>
      <c r="E29" s="98" t="s">
        <v>31</v>
      </c>
      <c r="F29" s="6"/>
      <c r="G29" s="2"/>
      <c r="H29" s="2"/>
      <c r="I29" s="2"/>
      <c r="J29" s="2"/>
      <c r="K29" s="2"/>
      <c r="L29" s="2"/>
      <c r="M29" s="2"/>
      <c r="N29" s="2"/>
      <c r="O29" s="2"/>
      <c r="P29" s="2"/>
      <c r="Q29" s="2"/>
      <c r="R29" s="2"/>
      <c r="S29" s="2"/>
      <c r="T29" s="2"/>
      <c r="U29" s="2"/>
      <c r="V29" s="2"/>
      <c r="W29" s="2"/>
      <c r="X29" s="2"/>
      <c r="Y29" s="2"/>
      <c r="Z29" s="2"/>
    </row>
    <row r="30" spans="1:26" ht="97" customHeight="1">
      <c r="A30" s="59" t="s">
        <v>42</v>
      </c>
      <c r="B30" s="59" t="s">
        <v>43</v>
      </c>
      <c r="C30" s="253"/>
      <c r="D30" s="253"/>
      <c r="E30" s="61" t="s">
        <v>1127</v>
      </c>
      <c r="F30" s="6"/>
      <c r="G30" s="2"/>
      <c r="H30" s="2"/>
      <c r="I30" s="2"/>
      <c r="J30" s="2"/>
      <c r="K30" s="2"/>
      <c r="L30" s="2"/>
      <c r="M30" s="2"/>
      <c r="N30" s="2"/>
      <c r="O30" s="2"/>
      <c r="P30" s="2"/>
      <c r="Q30" s="2"/>
      <c r="R30" s="2"/>
      <c r="S30" s="2"/>
      <c r="T30" s="2"/>
      <c r="U30" s="2"/>
      <c r="V30" s="2"/>
      <c r="W30" s="2"/>
      <c r="X30" s="2"/>
      <c r="Y30" s="2"/>
      <c r="Z30" s="2"/>
    </row>
    <row r="31" spans="1:26" ht="83.95" customHeight="1">
      <c r="A31" s="59" t="s">
        <v>44</v>
      </c>
      <c r="B31" s="59" t="s">
        <v>45</v>
      </c>
      <c r="C31" s="253"/>
      <c r="D31" s="253"/>
      <c r="E31" s="61" t="s">
        <v>1128</v>
      </c>
      <c r="F31" s="6"/>
      <c r="G31" s="2"/>
      <c r="H31" s="2"/>
      <c r="I31" s="2"/>
      <c r="J31" s="2"/>
      <c r="K31" s="2"/>
      <c r="L31" s="2"/>
      <c r="M31" s="2"/>
      <c r="N31" s="2"/>
      <c r="O31" s="2"/>
      <c r="P31" s="2"/>
      <c r="Q31" s="2"/>
      <c r="R31" s="2"/>
      <c r="S31" s="2"/>
      <c r="T31" s="2"/>
      <c r="U31" s="2"/>
      <c r="V31" s="2"/>
      <c r="W31" s="2"/>
      <c r="X31" s="2"/>
      <c r="Y31" s="2"/>
      <c r="Z31" s="2"/>
    </row>
    <row r="32" spans="1:26" ht="63.8" customHeight="1">
      <c r="A32" s="59" t="s">
        <v>46</v>
      </c>
      <c r="B32" s="59" t="s">
        <v>373</v>
      </c>
      <c r="C32" s="99"/>
      <c r="D32" s="13"/>
      <c r="E32" s="61" t="str">
        <f>IF(C32="","",IF(C32="Yes","Provide a list of Higher Ed references, with contact information.","State your primary industry."))</f>
        <v/>
      </c>
      <c r="F32" s="6"/>
      <c r="G32" s="2"/>
      <c r="H32" s="2"/>
      <c r="I32" s="2"/>
      <c r="J32" s="2"/>
      <c r="K32" s="2"/>
      <c r="L32" s="2"/>
      <c r="M32" s="2"/>
      <c r="N32" s="2"/>
      <c r="O32" s="2"/>
      <c r="P32" s="2"/>
      <c r="Q32" s="2"/>
      <c r="R32" s="2"/>
      <c r="S32" s="2"/>
      <c r="T32" s="2"/>
      <c r="U32" s="2"/>
      <c r="V32" s="2"/>
      <c r="W32" s="2"/>
      <c r="X32" s="2"/>
      <c r="Y32" s="2"/>
      <c r="Z32" s="2"/>
    </row>
    <row r="33" spans="1:26" ht="82.5" customHeight="1">
      <c r="A33" s="59" t="s">
        <v>47</v>
      </c>
      <c r="B33" s="59" t="s">
        <v>374</v>
      </c>
      <c r="C33" s="99"/>
      <c r="D33" s="13"/>
      <c r="E33" s="61" t="str">
        <f>IF(C33="","",IF(C33="Yes","Provide a detailed summary of the breach.",""))</f>
        <v/>
      </c>
      <c r="F33" s="6"/>
      <c r="G33" s="2"/>
      <c r="H33" s="2"/>
      <c r="I33" s="2"/>
      <c r="J33" s="2"/>
      <c r="K33" s="2"/>
      <c r="L33" s="2"/>
      <c r="M33" s="2"/>
      <c r="N33" s="2"/>
      <c r="O33" s="2"/>
      <c r="P33" s="2"/>
      <c r="Q33" s="2"/>
      <c r="R33" s="2"/>
      <c r="S33" s="2"/>
      <c r="T33" s="2"/>
      <c r="U33" s="2"/>
      <c r="V33" s="2"/>
      <c r="W33" s="2"/>
      <c r="X33" s="2"/>
      <c r="Y33" s="2"/>
      <c r="Z33" s="2"/>
    </row>
    <row r="34" spans="1:26" ht="47.15" customHeight="1">
      <c r="A34" s="59" t="s">
        <v>48</v>
      </c>
      <c r="B34" s="59" t="s">
        <v>375</v>
      </c>
      <c r="C34" s="99"/>
      <c r="D34" s="13"/>
      <c r="E34" s="61" t="str">
        <f>IF(C34="","",IF(C34="Yes","Decribe your Information Security Office, including size, talents, resources, etc.","Describe any plans to create an Information Security Office for your organization."))</f>
        <v/>
      </c>
      <c r="F34" s="6"/>
      <c r="G34" s="2"/>
      <c r="H34" s="2"/>
      <c r="I34" s="2"/>
      <c r="J34" s="2"/>
      <c r="K34" s="2"/>
      <c r="L34" s="2"/>
      <c r="M34" s="2"/>
      <c r="N34" s="2"/>
      <c r="O34" s="2"/>
      <c r="P34" s="2"/>
      <c r="Q34" s="2"/>
      <c r="R34" s="2"/>
      <c r="S34" s="2"/>
      <c r="T34" s="2"/>
      <c r="U34" s="2"/>
      <c r="V34" s="2"/>
      <c r="W34" s="2"/>
      <c r="X34" s="2"/>
      <c r="Y34" s="2"/>
      <c r="Z34" s="2"/>
    </row>
    <row r="35" spans="1:26" ht="72.95" customHeight="1">
      <c r="A35" s="59" t="s">
        <v>49</v>
      </c>
      <c r="B35" s="59" t="s">
        <v>1126</v>
      </c>
      <c r="C35" s="99"/>
      <c r="D35" s="13"/>
      <c r="E35" s="61" t="str">
        <f>IF(C35="","",IF(C35="Yes","Describe the structure and size of your Software and System Development teams. (e.g. Customer Support, Implementation, Product Management, etc.)","Describe any plans to create an Information Security Office for your organization."))</f>
        <v/>
      </c>
      <c r="F35" s="6" t="s">
        <v>53</v>
      </c>
      <c r="G35" s="2"/>
      <c r="H35" s="2"/>
      <c r="I35" s="2"/>
      <c r="J35" s="2"/>
      <c r="K35" s="2"/>
      <c r="L35" s="2"/>
      <c r="M35" s="2"/>
      <c r="N35" s="2"/>
      <c r="O35" s="2"/>
      <c r="P35" s="2"/>
      <c r="Q35" s="2"/>
      <c r="R35" s="2"/>
      <c r="S35" s="2"/>
      <c r="T35" s="2"/>
      <c r="U35" s="2"/>
      <c r="V35" s="2"/>
      <c r="W35" s="2"/>
      <c r="X35" s="2"/>
      <c r="Y35" s="2"/>
      <c r="Z35" s="2"/>
    </row>
    <row r="36" spans="1:26" ht="63.95" customHeight="1">
      <c r="A36" s="59" t="s">
        <v>50</v>
      </c>
      <c r="B36" s="59" t="s">
        <v>376</v>
      </c>
      <c r="C36" s="253"/>
      <c r="D36" s="253"/>
      <c r="E36" s="61" t="s">
        <v>1129</v>
      </c>
      <c r="F36" s="6" t="s">
        <v>55</v>
      </c>
      <c r="G36" s="2"/>
      <c r="H36" s="2"/>
      <c r="I36" s="2"/>
      <c r="J36" s="2"/>
      <c r="K36" s="2"/>
      <c r="L36" s="2"/>
      <c r="M36" s="2"/>
      <c r="N36" s="2"/>
      <c r="O36" s="2"/>
      <c r="P36" s="2"/>
      <c r="Q36" s="2"/>
      <c r="R36" s="2"/>
      <c r="S36" s="2"/>
      <c r="T36" s="2"/>
      <c r="U36" s="2"/>
      <c r="V36" s="2"/>
      <c r="W36" s="2"/>
      <c r="X36" s="2"/>
      <c r="Y36" s="2"/>
      <c r="Z36" s="2"/>
    </row>
    <row r="37" spans="1:26" ht="36.950000000000003" customHeight="1">
      <c r="A37" s="257" t="s">
        <v>51</v>
      </c>
      <c r="B37" s="256"/>
      <c r="C37" s="97" t="s">
        <v>29</v>
      </c>
      <c r="D37" s="97" t="s">
        <v>30</v>
      </c>
      <c r="E37" s="98" t="s">
        <v>31</v>
      </c>
      <c r="F37" s="6" t="s">
        <v>57</v>
      </c>
      <c r="G37" s="2"/>
      <c r="H37" s="2"/>
      <c r="I37" s="2"/>
      <c r="J37" s="2"/>
      <c r="K37" s="2"/>
      <c r="L37" s="2"/>
      <c r="M37" s="2"/>
      <c r="N37" s="2"/>
      <c r="O37" s="2"/>
      <c r="P37" s="2"/>
      <c r="Q37" s="2"/>
      <c r="R37" s="2"/>
      <c r="S37" s="2"/>
      <c r="T37" s="2"/>
      <c r="U37" s="2"/>
      <c r="V37" s="2"/>
      <c r="W37" s="2"/>
      <c r="X37" s="2"/>
      <c r="Y37" s="2"/>
      <c r="Z37" s="2"/>
    </row>
    <row r="38" spans="1:26" ht="79.55" customHeight="1">
      <c r="A38" s="59" t="s">
        <v>52</v>
      </c>
      <c r="B38" s="59" t="s">
        <v>377</v>
      </c>
      <c r="C38" s="99"/>
      <c r="D38" s="229"/>
      <c r="E38" s="61" t="str">
        <f>IF(C38="","",IF(C38="Yes","Describe any infrastructure dependencies.","Describe any limitations that prevent virtualization."))</f>
        <v/>
      </c>
      <c r="F38" s="6" t="s">
        <v>1171</v>
      </c>
      <c r="G38" s="2"/>
      <c r="H38" s="2"/>
      <c r="I38" s="2"/>
      <c r="J38" s="2"/>
      <c r="K38" s="2"/>
      <c r="L38" s="2"/>
      <c r="M38" s="2"/>
      <c r="N38" s="2"/>
      <c r="O38" s="2"/>
      <c r="P38" s="2"/>
      <c r="Q38" s="2"/>
      <c r="R38" s="2"/>
      <c r="S38" s="2"/>
      <c r="T38" s="2"/>
      <c r="U38" s="2"/>
      <c r="V38" s="2"/>
      <c r="W38" s="2"/>
      <c r="X38" s="2"/>
      <c r="Y38" s="2"/>
      <c r="Z38" s="2"/>
    </row>
    <row r="39" spans="1:26" ht="63" customHeight="1">
      <c r="A39" s="59" t="s">
        <v>54</v>
      </c>
      <c r="B39" s="59" t="s">
        <v>378</v>
      </c>
      <c r="C39" s="99"/>
      <c r="D39" s="229"/>
      <c r="E39" s="61" t="str">
        <f>IF(C39="","",IF(C39="Yes","Describe the utilized technology.","Describe any plans to virtualize your environment hosting institution data."))</f>
        <v/>
      </c>
      <c r="F39" s="6" t="s">
        <v>1172</v>
      </c>
      <c r="G39" s="2"/>
      <c r="H39" s="2"/>
      <c r="I39" s="2"/>
      <c r="J39" s="2"/>
      <c r="K39" s="2"/>
      <c r="L39" s="2"/>
      <c r="M39" s="2"/>
      <c r="N39" s="2"/>
      <c r="O39" s="2"/>
      <c r="P39" s="2"/>
      <c r="Q39" s="2"/>
      <c r="R39" s="2"/>
      <c r="S39" s="2"/>
      <c r="T39" s="2"/>
      <c r="U39" s="2"/>
      <c r="V39" s="2"/>
      <c r="W39" s="2"/>
      <c r="X39" s="2"/>
      <c r="Y39" s="2"/>
      <c r="Z39" s="2"/>
    </row>
    <row r="40" spans="1:26" ht="47.95" customHeight="1">
      <c r="A40" s="59" t="s">
        <v>56</v>
      </c>
      <c r="B40" s="59" t="s">
        <v>379</v>
      </c>
      <c r="C40" s="99"/>
      <c r="D40" s="229"/>
      <c r="E40" s="61" t="str">
        <f>IF(C40="","",IF(C40="Yes","If available, submit documentation and/or web resources.","Provide details that prevent this capability."))</f>
        <v/>
      </c>
      <c r="F40" s="6" t="s">
        <v>188</v>
      </c>
      <c r="G40" s="2"/>
      <c r="H40" s="2"/>
      <c r="I40" s="2"/>
      <c r="J40" s="2"/>
      <c r="K40" s="2"/>
      <c r="L40" s="2"/>
      <c r="M40" s="2"/>
      <c r="N40" s="2"/>
      <c r="O40" s="2"/>
      <c r="P40" s="2"/>
      <c r="Q40" s="2"/>
      <c r="R40" s="2"/>
      <c r="S40" s="2"/>
      <c r="T40" s="2"/>
      <c r="U40" s="2"/>
      <c r="V40" s="2"/>
      <c r="W40" s="2"/>
      <c r="X40" s="2"/>
      <c r="Y40" s="2"/>
      <c r="Z40" s="2"/>
    </row>
    <row r="41" spans="1:26" ht="63.95" customHeight="1">
      <c r="A41" s="59" t="s">
        <v>58</v>
      </c>
      <c r="B41" s="59" t="s">
        <v>59</v>
      </c>
      <c r="C41" s="99"/>
      <c r="D41" s="229"/>
      <c r="E41" s="61" t="str">
        <f>IF(C41="","",IF(C41="Yes","Provide a reference to the requested documents or provide them when submitting this fully-populated HECVAT.","State any plans to provide system and/or application architecture diagrams."))</f>
        <v/>
      </c>
      <c r="F41" s="6" t="s">
        <v>53</v>
      </c>
      <c r="G41" s="2"/>
      <c r="H41" s="2"/>
      <c r="I41" s="2"/>
      <c r="J41" s="2"/>
      <c r="K41" s="2"/>
      <c r="L41" s="2"/>
      <c r="M41" s="2"/>
      <c r="N41" s="2"/>
      <c r="O41" s="2"/>
      <c r="P41" s="2"/>
      <c r="Q41" s="2"/>
      <c r="R41" s="2"/>
      <c r="S41" s="2"/>
      <c r="T41" s="2"/>
      <c r="U41" s="2"/>
      <c r="V41" s="2"/>
      <c r="W41" s="2"/>
      <c r="X41" s="2"/>
      <c r="Y41" s="2"/>
      <c r="Z41" s="2"/>
    </row>
    <row r="42" spans="1:26" ht="79.55" customHeight="1">
      <c r="A42" s="59" t="s">
        <v>60</v>
      </c>
      <c r="B42" s="59" t="s">
        <v>61</v>
      </c>
      <c r="C42" s="99"/>
      <c r="D42" s="229"/>
      <c r="E42" s="61" t="str">
        <f>IF(C42="","",IF(C42="Yes","Provide a reference to documentation of your data input validation and error messaging capabilities.","State plans to implement data input validation and error messaging across all components of your system."))</f>
        <v/>
      </c>
      <c r="F42" s="6" t="s">
        <v>55</v>
      </c>
      <c r="G42" s="8"/>
      <c r="H42" s="8"/>
      <c r="I42" s="8"/>
      <c r="J42" s="8"/>
      <c r="K42" s="8"/>
      <c r="L42" s="8"/>
      <c r="M42" s="8"/>
      <c r="N42" s="8"/>
      <c r="O42" s="8"/>
      <c r="P42" s="8"/>
      <c r="Q42" s="9"/>
      <c r="R42" s="9"/>
      <c r="S42" s="9"/>
      <c r="T42" s="9"/>
      <c r="U42" s="9"/>
      <c r="V42" s="9"/>
      <c r="W42" s="9"/>
      <c r="X42" s="9"/>
      <c r="Y42" s="9"/>
      <c r="Z42" s="9"/>
    </row>
    <row r="43" spans="1:26" ht="47.95" customHeight="1">
      <c r="A43" s="59" t="s">
        <v>62</v>
      </c>
      <c r="B43" s="59" t="s">
        <v>380</v>
      </c>
      <c r="C43" s="99"/>
      <c r="D43" s="229"/>
      <c r="E43" s="61" t="str">
        <f>IF(C43="","",IF(C43="Yes","Describe your single-tenant strategy.",""))</f>
        <v/>
      </c>
      <c r="F43" s="6" t="s">
        <v>1173</v>
      </c>
      <c r="G43" s="8"/>
      <c r="H43" s="8"/>
      <c r="I43" s="8"/>
      <c r="J43" s="8"/>
      <c r="K43" s="8"/>
      <c r="L43" s="8"/>
      <c r="M43" s="8"/>
      <c r="N43" s="8"/>
      <c r="O43" s="8"/>
      <c r="P43" s="8"/>
      <c r="Q43" s="9"/>
      <c r="R43" s="9"/>
      <c r="S43" s="9"/>
      <c r="T43" s="9"/>
      <c r="U43" s="9"/>
      <c r="V43" s="9"/>
      <c r="W43" s="9"/>
      <c r="X43" s="9"/>
      <c r="Y43" s="9"/>
      <c r="Z43" s="9"/>
    </row>
    <row r="44" spans="1:26" ht="36.950000000000003" customHeight="1">
      <c r="A44" s="257" t="s">
        <v>63</v>
      </c>
      <c r="B44" s="256"/>
      <c r="C44" s="97" t="s">
        <v>29</v>
      </c>
      <c r="D44" s="97" t="s">
        <v>30</v>
      </c>
      <c r="E44" s="98" t="s">
        <v>31</v>
      </c>
      <c r="F44" s="7"/>
      <c r="G44" s="8"/>
      <c r="H44" s="8"/>
      <c r="I44" s="8"/>
      <c r="J44" s="8"/>
      <c r="K44" s="8"/>
      <c r="L44" s="8"/>
      <c r="M44" s="8"/>
      <c r="N44" s="8"/>
      <c r="O44" s="8"/>
      <c r="P44" s="8"/>
      <c r="Q44" s="9"/>
      <c r="R44" s="9"/>
      <c r="S44" s="9"/>
      <c r="T44" s="9"/>
      <c r="U44" s="9"/>
      <c r="V44" s="9"/>
      <c r="W44" s="9"/>
      <c r="X44" s="9"/>
      <c r="Y44" s="9"/>
      <c r="Z44" s="9"/>
    </row>
    <row r="45" spans="1:26" ht="47.15" customHeight="1">
      <c r="A45" s="59" t="s">
        <v>64</v>
      </c>
      <c r="B45" s="60" t="s">
        <v>1130</v>
      </c>
      <c r="C45" s="99"/>
      <c r="D45" s="14"/>
      <c r="E45" s="62" t="str">
        <f>IF(C45="","",IF(C45="Yes","Describe how aging requirements are implemented in the product.","Describe plans to support password/passphrase aging requirements."))</f>
        <v/>
      </c>
      <c r="F45" s="7" t="s">
        <v>1174</v>
      </c>
      <c r="G45" s="8"/>
      <c r="H45" s="8"/>
      <c r="I45" s="8"/>
      <c r="J45" s="8"/>
      <c r="K45" s="8"/>
      <c r="L45" s="8"/>
      <c r="M45" s="8"/>
      <c r="N45" s="8"/>
      <c r="O45" s="8"/>
      <c r="P45" s="8"/>
      <c r="Q45" s="9"/>
      <c r="R45" s="9"/>
      <c r="S45" s="9"/>
      <c r="T45" s="9"/>
      <c r="U45" s="9"/>
      <c r="V45" s="9"/>
      <c r="W45" s="9"/>
      <c r="X45" s="9"/>
      <c r="Y45" s="9"/>
      <c r="Z45" s="9"/>
    </row>
    <row r="46" spans="1:26" ht="47.15" customHeight="1">
      <c r="A46" s="58" t="s">
        <v>66</v>
      </c>
      <c r="B46" s="58" t="s">
        <v>1197</v>
      </c>
      <c r="C46" s="99"/>
      <c r="D46" s="101"/>
      <c r="E46" s="62" t="str">
        <f>IF(C46="","",IF(C46="Yes","Describe or provide a reference to the supported types of authentication.","Describe plans to support authentication in your web-based interface."))</f>
        <v/>
      </c>
      <c r="F46" s="6" t="s">
        <v>67</v>
      </c>
      <c r="G46" s="2"/>
      <c r="H46" s="2"/>
      <c r="I46" s="2"/>
      <c r="J46" s="2"/>
      <c r="K46" s="2"/>
      <c r="L46" s="2"/>
      <c r="M46" s="2"/>
      <c r="N46" s="2"/>
      <c r="O46" s="2"/>
      <c r="P46" s="2"/>
      <c r="Q46" s="2"/>
      <c r="R46" s="2"/>
      <c r="S46" s="2"/>
      <c r="T46" s="2"/>
      <c r="U46" s="2"/>
      <c r="V46" s="2"/>
      <c r="W46" s="2"/>
      <c r="X46" s="2"/>
      <c r="Y46" s="2"/>
      <c r="Z46" s="2"/>
    </row>
    <row r="47" spans="1:26" ht="63" customHeight="1">
      <c r="A47" s="59" t="s">
        <v>68</v>
      </c>
      <c r="B47" s="60" t="s">
        <v>1132</v>
      </c>
      <c r="C47" s="99"/>
      <c r="D47" s="13"/>
      <c r="E47" s="62" t="str">
        <f>IF(C47="","",IF(C47="Yes","Provide a brief description of supported authentication and authorization systems.","Describe any plans to support integration with other authentication and authorization systems."))</f>
        <v/>
      </c>
      <c r="F47" s="6" t="s">
        <v>1175</v>
      </c>
      <c r="G47" s="2"/>
      <c r="H47" s="2"/>
      <c r="I47" s="2"/>
      <c r="J47" s="2"/>
      <c r="K47" s="2"/>
      <c r="L47" s="2"/>
      <c r="M47" s="2"/>
      <c r="N47" s="2"/>
      <c r="O47" s="2"/>
      <c r="P47" s="2"/>
      <c r="Q47" s="2"/>
      <c r="R47" s="2"/>
      <c r="S47" s="2"/>
      <c r="T47" s="2"/>
      <c r="U47" s="2"/>
      <c r="V47" s="2"/>
      <c r="W47" s="2"/>
      <c r="X47" s="2"/>
      <c r="Y47" s="2"/>
      <c r="Z47" s="2"/>
    </row>
    <row r="48" spans="1:26" ht="64.5" customHeight="1">
      <c r="A48" s="59" t="s">
        <v>70</v>
      </c>
      <c r="B48" s="60" t="s">
        <v>1131</v>
      </c>
      <c r="C48" s="99"/>
      <c r="D48" s="14"/>
      <c r="E48" s="62" t="str">
        <f>IF(C48="","",IF(C48="Yes","Describe all authentication services supported by the system.","Describe any plans to support external authentication services in place of local authentication."))</f>
        <v/>
      </c>
      <c r="F48" s="6" t="s">
        <v>69</v>
      </c>
      <c r="G48" s="2"/>
      <c r="H48" s="2"/>
      <c r="I48" s="2"/>
      <c r="J48" s="2"/>
      <c r="K48" s="2"/>
      <c r="L48" s="2"/>
      <c r="M48" s="2"/>
      <c r="N48" s="2"/>
      <c r="O48" s="2"/>
      <c r="P48" s="2"/>
      <c r="Q48" s="2"/>
      <c r="R48" s="2"/>
      <c r="S48" s="2"/>
      <c r="T48" s="2"/>
      <c r="U48" s="2"/>
      <c r="V48" s="2"/>
      <c r="W48" s="2"/>
      <c r="X48" s="2"/>
      <c r="Y48" s="2"/>
      <c r="Z48" s="2"/>
    </row>
    <row r="49" spans="1:26" ht="63" customHeight="1">
      <c r="A49" s="59" t="s">
        <v>72</v>
      </c>
      <c r="B49" s="60" t="s">
        <v>1133</v>
      </c>
      <c r="C49" s="99"/>
      <c r="D49" s="19"/>
      <c r="E49" s="62" t="str">
        <f>IF(C49="","",IF(C49="Yes","Ensure that all elements of HLAA-05 are evaluated for your response. Provide a description of logging capabilities.","Describe any plans to enable audit logs for these data elements."))</f>
        <v/>
      </c>
      <c r="F49" s="6" t="s">
        <v>1176</v>
      </c>
      <c r="G49" s="2"/>
      <c r="H49" s="2"/>
      <c r="I49" s="2"/>
      <c r="J49" s="2"/>
      <c r="K49" s="2"/>
      <c r="L49" s="2"/>
      <c r="M49" s="2"/>
      <c r="N49" s="2"/>
      <c r="O49" s="2"/>
      <c r="P49" s="2"/>
      <c r="Q49" s="2"/>
      <c r="R49" s="2"/>
      <c r="S49" s="2"/>
      <c r="T49" s="2"/>
      <c r="U49" s="2"/>
      <c r="V49" s="2"/>
      <c r="W49" s="2"/>
      <c r="X49" s="2"/>
      <c r="Y49" s="2"/>
      <c r="Z49" s="2"/>
    </row>
    <row r="50" spans="1:26" ht="36" customHeight="1">
      <c r="A50" s="257" t="s">
        <v>74</v>
      </c>
      <c r="B50" s="256"/>
      <c r="C50" s="97" t="s">
        <v>29</v>
      </c>
      <c r="D50" s="97" t="s">
        <v>30</v>
      </c>
      <c r="E50" s="98" t="s">
        <v>31</v>
      </c>
      <c r="F50" s="6" t="s">
        <v>82</v>
      </c>
      <c r="G50" s="2"/>
      <c r="H50" s="2"/>
      <c r="I50" s="2"/>
      <c r="J50" s="2"/>
      <c r="K50" s="2"/>
      <c r="L50" s="2"/>
      <c r="M50" s="2"/>
      <c r="N50" s="2"/>
      <c r="O50" s="2"/>
      <c r="P50" s="2"/>
      <c r="Q50" s="2"/>
      <c r="R50" s="2"/>
      <c r="S50" s="2"/>
      <c r="T50" s="2"/>
      <c r="U50" s="2"/>
      <c r="V50" s="2"/>
      <c r="W50" s="2"/>
      <c r="X50" s="2"/>
      <c r="Y50" s="2"/>
      <c r="Z50" s="2"/>
    </row>
    <row r="51" spans="1:26" ht="64.5" customHeight="1">
      <c r="A51" s="59" t="s">
        <v>75</v>
      </c>
      <c r="B51" s="59" t="s">
        <v>381</v>
      </c>
      <c r="C51" s="99"/>
      <c r="D51" s="230"/>
      <c r="E51" s="100" t="str">
        <f>IF(C51="","",IF(C51="Yes","Provide a copy of your BCP along with this document (link or attached).","Describe your intention to complete a Business Continuity Plan."))</f>
        <v/>
      </c>
      <c r="F51" s="6" t="s">
        <v>1177</v>
      </c>
      <c r="G51" s="2"/>
      <c r="H51" s="2"/>
      <c r="I51" s="2"/>
      <c r="J51" s="2"/>
      <c r="K51" s="2"/>
      <c r="L51" s="2"/>
      <c r="M51" s="2"/>
      <c r="N51" s="2"/>
      <c r="O51" s="2"/>
      <c r="P51" s="2"/>
      <c r="Q51" s="2"/>
      <c r="R51" s="2"/>
      <c r="S51" s="2"/>
      <c r="T51" s="2"/>
      <c r="U51" s="2"/>
      <c r="V51" s="2"/>
      <c r="W51" s="2"/>
      <c r="X51" s="2"/>
      <c r="Y51" s="2"/>
      <c r="Z51" s="2"/>
    </row>
    <row r="52" spans="1:26" ht="47.95" customHeight="1">
      <c r="A52" s="59" t="s">
        <v>77</v>
      </c>
      <c r="B52" s="59" t="s">
        <v>78</v>
      </c>
      <c r="C52" s="99"/>
      <c r="D52" s="230"/>
      <c r="E52" s="62" t="str">
        <f>IF(C52="","",IF(C52="Yes","Summarize your documented communication plan contained in your BCP.","Describe any plans to document a communication plan in your BCP."))</f>
        <v/>
      </c>
      <c r="F52" s="6" t="s">
        <v>79</v>
      </c>
      <c r="G52" s="2"/>
      <c r="H52" s="2"/>
      <c r="I52" s="2"/>
      <c r="J52" s="2"/>
      <c r="K52" s="2"/>
      <c r="L52" s="2"/>
      <c r="M52" s="2"/>
      <c r="N52" s="2"/>
      <c r="O52" s="2"/>
      <c r="P52" s="2"/>
      <c r="Q52" s="2"/>
      <c r="R52" s="2"/>
      <c r="S52" s="2"/>
      <c r="T52" s="2"/>
      <c r="U52" s="2"/>
      <c r="V52" s="2"/>
      <c r="W52" s="2"/>
      <c r="X52" s="2"/>
      <c r="Y52" s="2"/>
      <c r="Z52" s="2"/>
    </row>
    <row r="53" spans="1:26" ht="47.95" customHeight="1">
      <c r="A53" s="59" t="s">
        <v>80</v>
      </c>
      <c r="B53" s="59" t="s">
        <v>81</v>
      </c>
      <c r="C53" s="99"/>
      <c r="D53" s="230"/>
      <c r="E53" s="62" t="str">
        <f>IF(C53="","",IF(C53="Yes","Describe your BCP component review strategy.","Describe any plans to annually review and update (as needed) your BCP."))</f>
        <v/>
      </c>
      <c r="F53" s="6" t="s">
        <v>82</v>
      </c>
      <c r="G53" s="2"/>
      <c r="H53" s="2"/>
      <c r="I53" s="2"/>
      <c r="J53" s="2"/>
      <c r="K53" s="2"/>
      <c r="L53" s="2"/>
      <c r="M53" s="2"/>
      <c r="N53" s="2"/>
      <c r="O53" s="2"/>
      <c r="P53" s="2"/>
      <c r="Q53" s="2"/>
      <c r="R53" s="2"/>
      <c r="S53" s="2"/>
      <c r="T53" s="2"/>
      <c r="U53" s="2"/>
      <c r="V53" s="2"/>
      <c r="W53" s="2"/>
      <c r="X53" s="2"/>
      <c r="Y53" s="2"/>
      <c r="Z53" s="2"/>
    </row>
    <row r="54" spans="1:26" ht="54" customHeight="1">
      <c r="A54" s="59" t="s">
        <v>83</v>
      </c>
      <c r="B54" s="59" t="s">
        <v>1178</v>
      </c>
      <c r="C54" s="99"/>
      <c r="D54" s="230"/>
      <c r="E54" s="62" t="str">
        <f>IF(C54="","",IF(C54="Yes","State the date of your last alternate site relocation test.","Describe your strategy to implement annual alternate site relocation testing."))</f>
        <v/>
      </c>
      <c r="F54" s="6" t="s">
        <v>84</v>
      </c>
      <c r="G54" s="2"/>
      <c r="H54" s="2"/>
      <c r="I54" s="2"/>
      <c r="J54" s="2"/>
      <c r="K54" s="2"/>
      <c r="L54" s="2"/>
      <c r="M54" s="2"/>
      <c r="N54" s="2"/>
      <c r="O54" s="2"/>
      <c r="P54" s="2"/>
      <c r="Q54" s="2"/>
      <c r="R54" s="2"/>
      <c r="S54" s="2"/>
      <c r="T54" s="2"/>
      <c r="U54" s="2"/>
      <c r="V54" s="2"/>
      <c r="W54" s="2"/>
      <c r="X54" s="2"/>
      <c r="Y54" s="2"/>
      <c r="Z54" s="2"/>
    </row>
    <row r="55" spans="1:26" ht="36" customHeight="1">
      <c r="A55" s="257" t="s">
        <v>85</v>
      </c>
      <c r="B55" s="256"/>
      <c r="C55" s="97" t="s">
        <v>29</v>
      </c>
      <c r="D55" s="97" t="s">
        <v>30</v>
      </c>
      <c r="E55" s="98" t="s">
        <v>31</v>
      </c>
      <c r="F55" s="6"/>
      <c r="G55" s="2"/>
      <c r="H55" s="2"/>
      <c r="I55" s="2"/>
      <c r="J55" s="2"/>
      <c r="K55" s="2"/>
      <c r="L55" s="2"/>
      <c r="M55" s="2"/>
      <c r="N55" s="2"/>
      <c r="O55" s="2"/>
      <c r="P55" s="2"/>
      <c r="Q55" s="2"/>
      <c r="R55" s="2"/>
      <c r="S55" s="2"/>
      <c r="T55" s="2"/>
      <c r="U55" s="2"/>
      <c r="V55" s="2"/>
      <c r="W55" s="2"/>
      <c r="X55" s="2"/>
      <c r="Y55" s="2"/>
      <c r="Z55" s="2"/>
    </row>
    <row r="56" spans="1:26" ht="47.15" customHeight="1">
      <c r="A56" s="59" t="s">
        <v>86</v>
      </c>
      <c r="B56" s="59" t="s">
        <v>1179</v>
      </c>
      <c r="C56" s="99"/>
      <c r="D56" s="230"/>
      <c r="E56" s="62" t="str">
        <f>IF(C56="","",IF(C56="Yes","Summarize your current change management process.","Describe current plans to implement a change management process."))</f>
        <v/>
      </c>
      <c r="F56" s="6" t="s">
        <v>235</v>
      </c>
      <c r="G56" s="2"/>
      <c r="H56" s="2"/>
      <c r="I56" s="2"/>
      <c r="J56" s="2"/>
      <c r="K56" s="2"/>
      <c r="L56" s="2"/>
      <c r="M56" s="2"/>
      <c r="N56" s="2"/>
      <c r="O56" s="2"/>
      <c r="P56" s="2"/>
      <c r="Q56" s="2"/>
      <c r="R56" s="2"/>
      <c r="S56" s="2"/>
      <c r="T56" s="2"/>
      <c r="U56" s="2"/>
      <c r="V56" s="2"/>
      <c r="W56" s="2"/>
      <c r="X56" s="2"/>
      <c r="Y56" s="2"/>
      <c r="Z56" s="2"/>
    </row>
    <row r="57" spans="1:26" ht="47.15" customHeight="1">
      <c r="A57" s="58" t="s">
        <v>87</v>
      </c>
      <c r="B57" s="60" t="s">
        <v>1200</v>
      </c>
      <c r="C57" s="99"/>
      <c r="D57" s="230"/>
      <c r="E57" s="63" t="str">
        <f>IF(C57="","",IF(C57="Yes","State how and when the institution will be notified of major changes to your environment.","Describe plans to establish a notification mechanism for major environmental changes."))</f>
        <v/>
      </c>
      <c r="F57" s="6" t="s">
        <v>88</v>
      </c>
      <c r="G57" s="2"/>
      <c r="H57" s="2"/>
      <c r="I57" s="2"/>
      <c r="J57" s="2"/>
      <c r="K57" s="2"/>
      <c r="L57" s="2"/>
      <c r="M57" s="2"/>
      <c r="N57" s="2"/>
      <c r="O57" s="2"/>
      <c r="P57" s="2"/>
      <c r="Q57" s="2"/>
      <c r="R57" s="2"/>
      <c r="S57" s="2"/>
      <c r="T57" s="2"/>
      <c r="U57" s="2"/>
      <c r="V57" s="2"/>
      <c r="W57" s="2"/>
      <c r="X57" s="2"/>
      <c r="Y57" s="2"/>
      <c r="Z57" s="2"/>
    </row>
    <row r="58" spans="1:26" ht="72" customHeight="1">
      <c r="A58" s="59" t="s">
        <v>89</v>
      </c>
      <c r="B58" s="59" t="s">
        <v>1180</v>
      </c>
      <c r="C58" s="99"/>
      <c r="D58" s="230"/>
      <c r="E58" s="62" t="str">
        <f>IF(C58="","",IF(C58="Yes","Summarize the policy and procedure(s) guiding risk mitigation practices before critical patches can be applied.","State your plans to implement policy and procedure(s) guiding risk mitigation practices before critical patches can be applied."))</f>
        <v/>
      </c>
      <c r="F58" s="6" t="s">
        <v>90</v>
      </c>
      <c r="G58" s="2"/>
      <c r="H58" s="2"/>
      <c r="I58" s="2"/>
      <c r="J58" s="2"/>
      <c r="K58" s="2"/>
      <c r="L58" s="2"/>
      <c r="M58" s="2"/>
      <c r="N58" s="2"/>
      <c r="O58" s="2"/>
      <c r="P58" s="2"/>
      <c r="Q58" s="2"/>
      <c r="R58" s="2"/>
      <c r="S58" s="2"/>
      <c r="T58" s="2"/>
      <c r="U58" s="2"/>
      <c r="V58" s="2"/>
      <c r="W58" s="2"/>
      <c r="X58" s="2"/>
      <c r="Y58" s="2"/>
      <c r="Z58" s="2"/>
    </row>
    <row r="59" spans="1:26" ht="53.1" customHeight="1">
      <c r="A59" s="59" t="s">
        <v>91</v>
      </c>
      <c r="B59" s="59" t="s">
        <v>1181</v>
      </c>
      <c r="C59" s="99"/>
      <c r="D59" s="101"/>
      <c r="E59" s="62" t="str">
        <f>IF(C59="","",IF(C59="Yes","Summarize implemented procedures ensuring that emergency changes are documented and authorized.","Describe plans to implement procedure ensuring that emergency changes are documented and authorized."))</f>
        <v/>
      </c>
      <c r="F59" s="6" t="s">
        <v>92</v>
      </c>
      <c r="G59" s="2"/>
      <c r="H59" s="2"/>
      <c r="I59" s="2"/>
      <c r="J59" s="2"/>
      <c r="K59" s="2"/>
      <c r="L59" s="2"/>
      <c r="M59" s="2"/>
      <c r="N59" s="2"/>
      <c r="O59" s="2"/>
      <c r="P59" s="2"/>
      <c r="Q59" s="2"/>
      <c r="R59" s="2"/>
      <c r="S59" s="2"/>
      <c r="T59" s="2"/>
      <c r="U59" s="2"/>
      <c r="V59" s="2"/>
      <c r="W59" s="2"/>
      <c r="X59" s="2"/>
      <c r="Y59" s="2"/>
      <c r="Z59" s="2"/>
    </row>
    <row r="60" spans="1:26" ht="36.950000000000003" customHeight="1">
      <c r="A60" s="257" t="s">
        <v>93</v>
      </c>
      <c r="B60" s="256"/>
      <c r="C60" s="97" t="s">
        <v>29</v>
      </c>
      <c r="D60" s="97" t="s">
        <v>30</v>
      </c>
      <c r="E60" s="98" t="s">
        <v>31</v>
      </c>
      <c r="F60" s="6"/>
      <c r="G60" s="2"/>
      <c r="H60" s="2"/>
      <c r="I60" s="2"/>
      <c r="J60" s="2"/>
      <c r="K60" s="2"/>
      <c r="L60" s="2"/>
      <c r="M60" s="2"/>
      <c r="N60" s="2"/>
      <c r="O60" s="2"/>
      <c r="P60" s="2"/>
      <c r="Q60" s="2"/>
      <c r="R60" s="2"/>
      <c r="S60" s="2"/>
      <c r="T60" s="2"/>
      <c r="U60" s="2"/>
      <c r="V60" s="2"/>
      <c r="W60" s="2"/>
      <c r="X60" s="2"/>
      <c r="Y60" s="2"/>
      <c r="Z60" s="2"/>
    </row>
    <row r="61" spans="1:26" ht="47.95" customHeight="1">
      <c r="A61" s="58" t="s">
        <v>94</v>
      </c>
      <c r="B61" s="58" t="s">
        <v>1201</v>
      </c>
      <c r="C61" s="99"/>
      <c r="D61" s="230"/>
      <c r="E61" s="62" t="str">
        <f>IF(C61="","",IF(C61="Yes","Describe or provide a reference to how institution data is physically and logically separated from that of other customers.","Describe your plan to physically and logically separate institution's data from other customers."))</f>
        <v/>
      </c>
      <c r="F61" s="6" t="s">
        <v>1183</v>
      </c>
      <c r="G61" s="2"/>
      <c r="H61" s="2"/>
      <c r="I61" s="2"/>
      <c r="J61" s="2"/>
      <c r="K61" s="2"/>
      <c r="L61" s="2"/>
      <c r="M61" s="2"/>
      <c r="N61" s="2"/>
      <c r="O61" s="2"/>
      <c r="P61" s="2"/>
      <c r="Q61" s="2"/>
      <c r="R61" s="2"/>
      <c r="S61" s="2"/>
      <c r="T61" s="2"/>
      <c r="U61" s="2"/>
      <c r="V61" s="2"/>
      <c r="W61" s="2"/>
      <c r="X61" s="2"/>
      <c r="Y61" s="2"/>
      <c r="Z61" s="2"/>
    </row>
    <row r="62" spans="1:26" ht="54.8" customHeight="1">
      <c r="A62" s="59" t="s">
        <v>96</v>
      </c>
      <c r="B62" s="59" t="s">
        <v>1182</v>
      </c>
      <c r="C62" s="99"/>
      <c r="D62" s="230"/>
      <c r="E62" s="62" t="str">
        <f>IF(C62="","",IF(C62="Yes","Summarize your transport encryption strategy.","Decribe why sensitive data in not encrypted in transport."))</f>
        <v/>
      </c>
      <c r="F62" s="6" t="s">
        <v>1184</v>
      </c>
      <c r="G62" s="2"/>
      <c r="H62" s="2"/>
      <c r="I62" s="2"/>
      <c r="J62" s="2"/>
      <c r="K62" s="2"/>
      <c r="L62" s="2"/>
      <c r="M62" s="2"/>
      <c r="N62" s="2"/>
      <c r="O62" s="2"/>
      <c r="P62" s="2"/>
      <c r="Q62" s="2"/>
      <c r="R62" s="2"/>
      <c r="S62" s="2"/>
      <c r="T62" s="2"/>
      <c r="U62" s="2"/>
      <c r="V62" s="2"/>
      <c r="W62" s="2"/>
      <c r="X62" s="2"/>
      <c r="Y62" s="2"/>
      <c r="Z62" s="2"/>
    </row>
    <row r="63" spans="1:26" ht="63.8" customHeight="1">
      <c r="A63" s="59" t="s">
        <v>98</v>
      </c>
      <c r="B63" s="59" t="s">
        <v>437</v>
      </c>
      <c r="C63" s="99"/>
      <c r="D63" s="230"/>
      <c r="E63" s="62" t="str">
        <f>IF(C63="","",IF(C63="Yes","Summarize your data encryption strategy.","Decribe why sensitive data in not encrypted in storage."))</f>
        <v/>
      </c>
      <c r="F63" s="6" t="s">
        <v>97</v>
      </c>
      <c r="G63" s="2"/>
      <c r="H63" s="2"/>
      <c r="I63" s="2"/>
      <c r="J63" s="2"/>
      <c r="K63" s="2"/>
      <c r="L63" s="2"/>
      <c r="M63" s="2"/>
      <c r="N63" s="2"/>
      <c r="O63" s="2"/>
      <c r="P63" s="2"/>
      <c r="Q63" s="2"/>
      <c r="R63" s="2"/>
      <c r="S63" s="2"/>
      <c r="T63" s="2"/>
      <c r="U63" s="2"/>
      <c r="V63" s="2"/>
      <c r="W63" s="2"/>
      <c r="X63" s="2"/>
      <c r="Y63" s="2"/>
      <c r="Z63" s="2"/>
    </row>
    <row r="64" spans="1:26" ht="54" customHeight="1">
      <c r="A64" s="59" t="s">
        <v>100</v>
      </c>
      <c r="B64" s="59" t="s">
        <v>1202</v>
      </c>
      <c r="C64" s="99"/>
      <c r="D64" s="230"/>
      <c r="E64" s="62" t="str">
        <f>IF(C64="","",IF(C64="Yes","Summarize why backups containing the institution's data leave the institution's data zone.",""))</f>
        <v/>
      </c>
      <c r="F64" s="6" t="s">
        <v>1185</v>
      </c>
      <c r="G64" s="2"/>
      <c r="H64" s="2"/>
      <c r="I64" s="2"/>
      <c r="J64" s="2"/>
      <c r="K64" s="2"/>
      <c r="L64" s="2"/>
      <c r="M64" s="2"/>
      <c r="N64" s="2"/>
      <c r="O64" s="2"/>
      <c r="P64" s="2"/>
      <c r="Q64" s="2"/>
      <c r="R64" s="2"/>
      <c r="S64" s="2"/>
      <c r="T64" s="2"/>
      <c r="U64" s="2"/>
      <c r="V64" s="2"/>
      <c r="W64" s="2"/>
      <c r="X64" s="2"/>
      <c r="Y64" s="2"/>
      <c r="Z64" s="2"/>
    </row>
    <row r="65" spans="1:26" ht="64.5" customHeight="1">
      <c r="A65" s="59" t="s">
        <v>102</v>
      </c>
      <c r="B65" s="59" t="s">
        <v>386</v>
      </c>
      <c r="C65" s="99"/>
      <c r="D65" s="230"/>
      <c r="E65" s="100" t="str">
        <f>IF(C65="","",IF(C65="Yes","Provide details of these procedures (link or attached).","Provide a detailed summary for this response."))</f>
        <v/>
      </c>
      <c r="F65" s="6" t="s">
        <v>1186</v>
      </c>
      <c r="G65" s="2"/>
      <c r="H65" s="2"/>
      <c r="I65" s="2"/>
      <c r="J65" s="2"/>
      <c r="K65" s="2"/>
      <c r="L65" s="2"/>
      <c r="M65" s="2"/>
      <c r="N65" s="2"/>
      <c r="O65" s="2"/>
      <c r="P65" s="2"/>
      <c r="Q65" s="2"/>
      <c r="R65" s="2"/>
      <c r="S65" s="2"/>
      <c r="T65" s="2"/>
      <c r="U65" s="2"/>
      <c r="V65" s="2"/>
      <c r="W65" s="2"/>
      <c r="X65" s="2"/>
      <c r="Y65" s="2"/>
      <c r="Z65" s="2"/>
    </row>
    <row r="66" spans="1:26" ht="52.55" customHeight="1">
      <c r="A66" s="59" t="s">
        <v>436</v>
      </c>
      <c r="B66" s="59" t="s">
        <v>103</v>
      </c>
      <c r="C66" s="99"/>
      <c r="D66" s="230"/>
      <c r="E66" s="62" t="str">
        <f>IF(C66="","",IF(C66="Yes","Summarize why the institution's data is visible in system adminitration modules/tools.",""))</f>
        <v/>
      </c>
      <c r="F66" s="6" t="s">
        <v>1187</v>
      </c>
      <c r="G66" s="2"/>
      <c r="H66" s="2"/>
      <c r="I66" s="2"/>
      <c r="J66" s="2"/>
      <c r="K66" s="2"/>
      <c r="L66" s="2"/>
      <c r="M66" s="2"/>
      <c r="N66" s="2"/>
      <c r="O66" s="2"/>
      <c r="P66" s="2"/>
      <c r="Q66" s="2"/>
      <c r="R66" s="2"/>
      <c r="S66" s="2"/>
      <c r="T66" s="2"/>
      <c r="U66" s="2"/>
      <c r="V66" s="2"/>
      <c r="W66" s="2"/>
      <c r="X66" s="2"/>
      <c r="Y66" s="2"/>
      <c r="Z66" s="2"/>
    </row>
    <row r="67" spans="1:26" ht="36.950000000000003" customHeight="1">
      <c r="A67" s="257" t="s">
        <v>105</v>
      </c>
      <c r="B67" s="256"/>
      <c r="C67" s="97" t="s">
        <v>29</v>
      </c>
      <c r="D67" s="97" t="s">
        <v>30</v>
      </c>
      <c r="E67" s="98" t="s">
        <v>31</v>
      </c>
      <c r="F67" s="6"/>
      <c r="G67" s="2"/>
      <c r="H67" s="2"/>
      <c r="I67" s="2"/>
      <c r="J67" s="2"/>
      <c r="K67" s="2"/>
      <c r="L67" s="2"/>
      <c r="M67" s="2"/>
      <c r="N67" s="2"/>
      <c r="O67" s="2"/>
      <c r="P67" s="2"/>
      <c r="Q67" s="2"/>
      <c r="R67" s="2"/>
      <c r="S67" s="2"/>
      <c r="T67" s="2"/>
      <c r="U67" s="2"/>
      <c r="V67" s="2"/>
      <c r="W67" s="2"/>
      <c r="X67" s="2"/>
      <c r="Y67" s="2"/>
      <c r="Z67" s="2"/>
    </row>
    <row r="68" spans="1:26" ht="54" customHeight="1">
      <c r="A68" s="59" t="s">
        <v>106</v>
      </c>
      <c r="B68" s="59" t="s">
        <v>107</v>
      </c>
      <c r="C68" s="99"/>
      <c r="D68" s="230"/>
      <c r="E68" s="62" t="str">
        <f>IF(C68="","",IF(C68="Yes","Describe the type of encryption that is supported.","State plans to support database encryption (in storage) of specified data elements."))</f>
        <v/>
      </c>
      <c r="F68" s="6" t="s">
        <v>108</v>
      </c>
      <c r="G68" s="2"/>
      <c r="H68" s="2"/>
      <c r="I68" s="2"/>
      <c r="J68" s="2"/>
      <c r="K68" s="2"/>
      <c r="L68" s="2"/>
      <c r="M68" s="2"/>
      <c r="N68" s="2"/>
      <c r="O68" s="2"/>
      <c r="P68" s="2"/>
      <c r="Q68" s="2"/>
      <c r="R68" s="2"/>
      <c r="S68" s="2"/>
      <c r="T68" s="2"/>
      <c r="U68" s="2"/>
      <c r="V68" s="2"/>
      <c r="W68" s="2"/>
      <c r="X68" s="2"/>
      <c r="Y68" s="2"/>
      <c r="Z68" s="2"/>
    </row>
    <row r="69" spans="1:26" ht="54" customHeight="1">
      <c r="A69" s="59" t="s">
        <v>109</v>
      </c>
      <c r="B69" s="60" t="s">
        <v>1134</v>
      </c>
      <c r="C69" s="99"/>
      <c r="D69" s="230"/>
      <c r="E69" s="62" t="str">
        <f>IF(C69="","",IF(C69="Yes","Describe how encryption is leveraged in your database(s).","Describe plans to implement encryption in your database(s)"))</f>
        <v/>
      </c>
      <c r="F69" s="6" t="s">
        <v>110</v>
      </c>
      <c r="G69" s="2"/>
      <c r="H69" s="2"/>
      <c r="I69" s="2"/>
      <c r="J69" s="2"/>
      <c r="K69" s="2"/>
      <c r="L69" s="2"/>
      <c r="M69" s="2"/>
      <c r="N69" s="2"/>
      <c r="O69" s="2"/>
      <c r="P69" s="2"/>
      <c r="Q69" s="2"/>
      <c r="R69" s="2"/>
      <c r="S69" s="2"/>
      <c r="T69" s="2"/>
      <c r="U69" s="2"/>
      <c r="V69" s="2"/>
      <c r="W69" s="2"/>
      <c r="X69" s="2"/>
      <c r="Y69" s="2"/>
      <c r="Z69" s="2"/>
    </row>
    <row r="70" spans="1:26" ht="36" customHeight="1">
      <c r="A70" s="257" t="s">
        <v>111</v>
      </c>
      <c r="B70" s="256"/>
      <c r="C70" s="97" t="s">
        <v>29</v>
      </c>
      <c r="D70" s="97" t="s">
        <v>30</v>
      </c>
      <c r="E70" s="98" t="s">
        <v>31</v>
      </c>
      <c r="F70" s="6" t="s">
        <v>118</v>
      </c>
      <c r="G70" s="2"/>
      <c r="H70" s="2"/>
      <c r="I70" s="2"/>
      <c r="J70" s="2"/>
      <c r="K70" s="2"/>
      <c r="L70" s="2"/>
      <c r="M70" s="2"/>
      <c r="N70" s="2"/>
      <c r="O70" s="2"/>
      <c r="P70" s="2"/>
      <c r="Q70" s="2"/>
      <c r="R70" s="2"/>
      <c r="S70" s="2"/>
      <c r="T70" s="2"/>
      <c r="U70" s="2"/>
      <c r="V70" s="2"/>
      <c r="W70" s="2"/>
      <c r="X70" s="2"/>
      <c r="Y70" s="2"/>
      <c r="Z70" s="2"/>
    </row>
    <row r="71" spans="1:26" ht="47.95" customHeight="1">
      <c r="A71" s="59" t="s">
        <v>112</v>
      </c>
      <c r="B71" s="60" t="s">
        <v>1203</v>
      </c>
      <c r="C71" s="99"/>
      <c r="D71" s="230"/>
      <c r="E71" s="62" t="str">
        <f>IF(C71="","",IF(C71="Yes","Summarize the strategy for removing institution's data from its Data Zone.",""))</f>
        <v/>
      </c>
      <c r="F71" s="6" t="s">
        <v>1188</v>
      </c>
      <c r="G71" s="2"/>
      <c r="H71" s="2"/>
      <c r="I71" s="2"/>
      <c r="J71" s="2"/>
      <c r="K71" s="2"/>
      <c r="L71" s="2"/>
      <c r="M71" s="2"/>
      <c r="N71" s="2"/>
      <c r="O71" s="2"/>
      <c r="P71" s="2"/>
      <c r="Q71" s="2"/>
      <c r="R71" s="2"/>
      <c r="S71" s="2"/>
      <c r="T71" s="2"/>
      <c r="U71" s="2"/>
      <c r="V71" s="2"/>
      <c r="W71" s="2"/>
      <c r="X71" s="2"/>
      <c r="Y71" s="2"/>
      <c r="Z71" s="2"/>
    </row>
    <row r="72" spans="1:26" ht="47.95" customHeight="1">
      <c r="A72" s="59" t="s">
        <v>114</v>
      </c>
      <c r="B72" s="60" t="s">
        <v>1204</v>
      </c>
      <c r="C72" s="99"/>
      <c r="D72" s="230"/>
      <c r="E72" s="62" t="str">
        <f>IF(C72="","",IF(C72="Yes","Provide a brief summary of your data center.","Provide a detailed description of where the institution's data will reside."))</f>
        <v/>
      </c>
      <c r="F72" s="6" t="s">
        <v>115</v>
      </c>
      <c r="G72" s="2"/>
      <c r="H72" s="2"/>
      <c r="I72" s="2"/>
      <c r="J72" s="2"/>
      <c r="K72" s="2"/>
      <c r="L72" s="2"/>
      <c r="M72" s="2"/>
      <c r="N72" s="2"/>
      <c r="O72" s="2"/>
      <c r="P72" s="2"/>
      <c r="Q72" s="2"/>
      <c r="R72" s="2"/>
      <c r="S72" s="2"/>
      <c r="T72" s="2"/>
      <c r="U72" s="2"/>
      <c r="V72" s="2"/>
      <c r="W72" s="2"/>
      <c r="X72" s="2"/>
      <c r="Y72" s="2"/>
      <c r="Z72" s="2"/>
    </row>
    <row r="73" spans="1:26" ht="54" customHeight="1">
      <c r="A73" s="59" t="s">
        <v>116</v>
      </c>
      <c r="B73" s="60" t="s">
        <v>117</v>
      </c>
      <c r="C73" s="99"/>
      <c r="D73" s="230"/>
      <c r="E73" s="62" t="str">
        <f>IF(C73="","",IF(C73="Yes","Obtain the report if possible and add it to your submission.",""))</f>
        <v/>
      </c>
      <c r="F73" s="6" t="s">
        <v>118</v>
      </c>
      <c r="G73" s="2"/>
      <c r="H73" s="2"/>
      <c r="I73" s="2"/>
      <c r="J73" s="2"/>
      <c r="K73" s="2"/>
      <c r="L73" s="2"/>
      <c r="M73" s="2"/>
      <c r="N73" s="2"/>
      <c r="O73" s="2"/>
      <c r="P73" s="2"/>
      <c r="Q73" s="2"/>
      <c r="R73" s="2"/>
      <c r="S73" s="2"/>
      <c r="T73" s="2"/>
      <c r="U73" s="2"/>
      <c r="V73" s="2"/>
      <c r="W73" s="2"/>
      <c r="X73" s="2"/>
      <c r="Y73" s="2"/>
      <c r="Z73" s="2"/>
    </row>
    <row r="74" spans="1:26" ht="47.95" customHeight="1">
      <c r="A74" s="59" t="s">
        <v>119</v>
      </c>
      <c r="B74" s="60" t="s">
        <v>258</v>
      </c>
      <c r="C74" s="99"/>
      <c r="D74" s="230"/>
      <c r="E74" s="62" t="str">
        <f>IF(C74="","",IF(C74="Yes","Describe your physical barrier strategy.","State plans to implement a physical barrier to prevent physical contact with any of your devices."))</f>
        <v/>
      </c>
      <c r="F74" s="6" t="s">
        <v>120</v>
      </c>
      <c r="G74" s="2"/>
      <c r="H74" s="2"/>
      <c r="I74" s="2"/>
      <c r="J74" s="2"/>
      <c r="K74" s="2"/>
      <c r="L74" s="2"/>
      <c r="M74" s="2"/>
      <c r="N74" s="2"/>
      <c r="O74" s="2"/>
      <c r="P74" s="2"/>
      <c r="Q74" s="2"/>
      <c r="R74" s="2"/>
      <c r="S74" s="2"/>
      <c r="T74" s="2"/>
      <c r="U74" s="2"/>
      <c r="V74" s="2"/>
      <c r="W74" s="2"/>
      <c r="X74" s="2"/>
      <c r="Y74" s="2"/>
      <c r="Z74" s="2"/>
    </row>
    <row r="75" spans="1:26" ht="36" customHeight="1">
      <c r="A75" s="257" t="s">
        <v>121</v>
      </c>
      <c r="B75" s="256"/>
      <c r="C75" s="97" t="s">
        <v>29</v>
      </c>
      <c r="D75" s="97" t="s">
        <v>30</v>
      </c>
      <c r="E75" s="98" t="s">
        <v>31</v>
      </c>
      <c r="F75" s="6" t="s">
        <v>128</v>
      </c>
      <c r="G75" s="2"/>
      <c r="H75" s="2"/>
      <c r="I75" s="2"/>
      <c r="J75" s="2"/>
      <c r="K75" s="2"/>
      <c r="L75" s="2"/>
      <c r="M75" s="2"/>
      <c r="N75" s="2"/>
      <c r="O75" s="2"/>
      <c r="P75" s="2"/>
      <c r="Q75" s="2"/>
      <c r="R75" s="2"/>
      <c r="S75" s="2"/>
      <c r="T75" s="2"/>
      <c r="U75" s="2"/>
      <c r="V75" s="2"/>
      <c r="W75" s="2"/>
      <c r="X75" s="2"/>
      <c r="Y75" s="2"/>
      <c r="Z75" s="2"/>
    </row>
    <row r="76" spans="1:26" ht="47.95" customHeight="1">
      <c r="A76" s="59" t="s">
        <v>122</v>
      </c>
      <c r="B76" s="59" t="s">
        <v>387</v>
      </c>
      <c r="C76" s="99"/>
      <c r="D76" s="230"/>
      <c r="E76" s="62" t="str">
        <f>IF(C76="","",IF(C76="Yes","Describe or provide a reference to your Disaster Recovery Plan (DRP).","State any plans to create a Disaster Recovery Plan."))</f>
        <v/>
      </c>
      <c r="F76" s="6" t="s">
        <v>1189</v>
      </c>
      <c r="G76" s="2"/>
      <c r="H76" s="2"/>
      <c r="I76" s="2"/>
      <c r="J76" s="2"/>
      <c r="K76" s="2"/>
      <c r="L76" s="2"/>
      <c r="M76" s="2"/>
      <c r="N76" s="2"/>
      <c r="O76" s="2"/>
      <c r="P76" s="2"/>
      <c r="Q76" s="2"/>
      <c r="R76" s="2"/>
      <c r="S76" s="2"/>
      <c r="T76" s="2"/>
      <c r="U76" s="2"/>
      <c r="V76" s="2"/>
      <c r="W76" s="2"/>
      <c r="X76" s="2"/>
      <c r="Y76" s="2"/>
      <c r="Z76" s="2"/>
    </row>
    <row r="77" spans="1:26" ht="47.15" customHeight="1">
      <c r="A77" s="59" t="s">
        <v>124</v>
      </c>
      <c r="B77" s="60" t="s">
        <v>1205</v>
      </c>
      <c r="C77" s="99"/>
      <c r="D77" s="230"/>
      <c r="E77" s="62" t="str">
        <f>IF(C77="","",IF(C77="Yes","List all locations outside of the U.S. and provide a brief summary of each.",""))</f>
        <v/>
      </c>
      <c r="F77" s="6" t="s">
        <v>125</v>
      </c>
      <c r="G77" s="2"/>
      <c r="H77" s="2"/>
      <c r="I77" s="2"/>
      <c r="J77" s="2"/>
      <c r="K77" s="2"/>
      <c r="L77" s="2"/>
      <c r="M77" s="2"/>
      <c r="N77" s="2"/>
      <c r="O77" s="2"/>
      <c r="P77" s="2"/>
      <c r="Q77" s="2"/>
      <c r="R77" s="2"/>
      <c r="S77" s="2"/>
      <c r="T77" s="2"/>
      <c r="U77" s="2"/>
      <c r="V77" s="2"/>
      <c r="W77" s="2"/>
      <c r="X77" s="2"/>
      <c r="Y77" s="2"/>
      <c r="Z77" s="2"/>
    </row>
    <row r="78" spans="1:26" ht="47.15" customHeight="1">
      <c r="A78" s="59" t="s">
        <v>126</v>
      </c>
      <c r="B78" s="60" t="s">
        <v>127</v>
      </c>
      <c r="C78" s="99"/>
      <c r="D78" s="230"/>
      <c r="E78" s="62" t="str">
        <f>IF(C78="","",IF(C78="Yes","Summarize your DRP review and update processes and/or procedures.","State plans to implement annual (at a minimum) testing of your DRP."))</f>
        <v/>
      </c>
      <c r="F78" s="6" t="s">
        <v>1190</v>
      </c>
      <c r="G78" s="2"/>
      <c r="H78" s="2"/>
      <c r="I78" s="2"/>
      <c r="J78" s="2"/>
      <c r="K78" s="2"/>
      <c r="L78" s="2"/>
      <c r="M78" s="2"/>
      <c r="N78" s="2"/>
      <c r="O78" s="2"/>
      <c r="P78" s="2"/>
      <c r="Q78" s="2"/>
      <c r="R78" s="2"/>
      <c r="S78" s="2"/>
      <c r="T78" s="2"/>
      <c r="U78" s="2"/>
      <c r="V78" s="2"/>
      <c r="W78" s="2"/>
      <c r="X78" s="2"/>
      <c r="Y78" s="2"/>
      <c r="Z78" s="2"/>
    </row>
    <row r="79" spans="1:26" ht="36.950000000000003" customHeight="1">
      <c r="A79" s="257" t="s">
        <v>129</v>
      </c>
      <c r="B79" s="256"/>
      <c r="C79" s="97" t="s">
        <v>29</v>
      </c>
      <c r="D79" s="97" t="s">
        <v>30</v>
      </c>
      <c r="E79" s="98" t="s">
        <v>31</v>
      </c>
      <c r="F79" s="6"/>
      <c r="G79" s="2"/>
      <c r="H79" s="2"/>
      <c r="I79" s="2"/>
      <c r="J79" s="2"/>
      <c r="K79" s="2"/>
      <c r="L79" s="2"/>
      <c r="M79" s="2"/>
      <c r="N79" s="2"/>
      <c r="O79" s="2"/>
      <c r="P79" s="2"/>
      <c r="Q79" s="2"/>
      <c r="R79" s="2"/>
      <c r="S79" s="2"/>
      <c r="T79" s="2"/>
      <c r="U79" s="2"/>
      <c r="V79" s="2"/>
      <c r="W79" s="2"/>
      <c r="X79" s="2"/>
      <c r="Y79" s="2"/>
      <c r="Z79" s="2"/>
    </row>
    <row r="80" spans="1:26" ht="47.95" customHeight="1">
      <c r="A80" s="58" t="s">
        <v>130</v>
      </c>
      <c r="B80" s="58" t="s">
        <v>1135</v>
      </c>
      <c r="C80" s="99"/>
      <c r="D80" s="230"/>
      <c r="E80" s="62" t="str">
        <f>IF(C80="","",IF(C80="Yes","Describe the currently implemented WAF.","Describe compensating controls that protect your web application, if applicable."))</f>
        <v/>
      </c>
      <c r="F80" s="6" t="s">
        <v>131</v>
      </c>
      <c r="G80" s="103" t="s">
        <v>1191</v>
      </c>
      <c r="H80" s="2"/>
      <c r="I80" s="2"/>
      <c r="J80" s="2"/>
      <c r="K80" s="2"/>
      <c r="L80" s="2"/>
      <c r="M80" s="2"/>
      <c r="N80" s="2"/>
      <c r="O80" s="2"/>
      <c r="P80" s="2"/>
      <c r="Q80" s="2"/>
      <c r="R80" s="2"/>
      <c r="S80" s="2"/>
      <c r="T80" s="2"/>
      <c r="U80" s="2"/>
      <c r="V80" s="2"/>
      <c r="W80" s="2"/>
      <c r="X80" s="2"/>
      <c r="Y80" s="2"/>
      <c r="Z80" s="2"/>
    </row>
    <row r="81" spans="1:26" ht="47.95" customHeight="1">
      <c r="A81" s="59" t="s">
        <v>132</v>
      </c>
      <c r="B81" s="59" t="s">
        <v>392</v>
      </c>
      <c r="C81" s="99"/>
      <c r="D81" s="230"/>
      <c r="E81" s="62" t="str">
        <f>IF(C81="","",IF(C81="Yes","Describe your documented firewall change request policy.","Describe your plans to implement a documented policy for firewall change requests."))</f>
        <v/>
      </c>
      <c r="F81" s="6" t="s">
        <v>133</v>
      </c>
      <c r="G81" s="2"/>
      <c r="H81" s="2"/>
      <c r="I81" s="2"/>
      <c r="J81" s="2"/>
      <c r="K81" s="2"/>
      <c r="L81" s="2"/>
      <c r="M81" s="2"/>
      <c r="N81" s="2"/>
      <c r="O81" s="2"/>
      <c r="P81" s="2"/>
      <c r="Q81" s="2"/>
      <c r="R81" s="2"/>
      <c r="S81" s="2"/>
      <c r="T81" s="2"/>
      <c r="U81" s="2"/>
      <c r="V81" s="2"/>
      <c r="W81" s="2"/>
      <c r="X81" s="2"/>
      <c r="Y81" s="2"/>
      <c r="Z81" s="2"/>
    </row>
    <row r="82" spans="1:26" ht="54" customHeight="1">
      <c r="A82" s="59" t="s">
        <v>134</v>
      </c>
      <c r="B82" s="59" t="s">
        <v>393</v>
      </c>
      <c r="C82" s="99"/>
      <c r="D82" s="230"/>
      <c r="E82" s="100" t="str">
        <f>IF(C82="","",IF(C82="Yes","Describe your NGPT monitoring strategy.","Describe your intent to implement NGPT monitoring."))</f>
        <v/>
      </c>
      <c r="F82" s="6" t="s">
        <v>135</v>
      </c>
      <c r="G82" s="2"/>
      <c r="H82" s="2"/>
      <c r="I82" s="2"/>
      <c r="J82" s="2"/>
      <c r="K82" s="2"/>
      <c r="L82" s="2"/>
      <c r="M82" s="2"/>
      <c r="N82" s="2"/>
      <c r="O82" s="2"/>
      <c r="P82" s="2"/>
      <c r="Q82" s="2"/>
      <c r="R82" s="2"/>
      <c r="S82" s="2"/>
      <c r="T82" s="2"/>
      <c r="U82" s="2"/>
      <c r="V82" s="2"/>
      <c r="W82" s="2"/>
      <c r="X82" s="2"/>
      <c r="Y82" s="2"/>
      <c r="Z82" s="2"/>
    </row>
    <row r="83" spans="1:26" ht="46.5" customHeight="1">
      <c r="A83" s="59" t="s">
        <v>136</v>
      </c>
      <c r="B83" s="59" t="s">
        <v>137</v>
      </c>
      <c r="C83" s="99"/>
      <c r="D83" s="230"/>
      <c r="E83" s="62" t="str">
        <f>IF(C83="","",IF(C83="Yes","Provide a brief summary of this activity.","State plans to implement 24x7x365 intrusion monitoring in your environment(s)."))</f>
        <v/>
      </c>
      <c r="F83" s="6" t="s">
        <v>138</v>
      </c>
      <c r="G83" s="2"/>
      <c r="H83" s="2"/>
      <c r="I83" s="2"/>
      <c r="J83" s="2"/>
      <c r="K83" s="2"/>
      <c r="L83" s="2"/>
      <c r="M83" s="2"/>
      <c r="N83" s="2"/>
      <c r="O83" s="2"/>
      <c r="P83" s="2"/>
      <c r="Q83" s="2"/>
      <c r="R83" s="2"/>
      <c r="S83" s="2"/>
      <c r="T83" s="2"/>
      <c r="U83" s="2"/>
      <c r="V83" s="2"/>
      <c r="W83" s="2"/>
      <c r="X83" s="2"/>
      <c r="Y83" s="2"/>
      <c r="Z83" s="2"/>
    </row>
    <row r="84" spans="1:26" ht="36.950000000000003" customHeight="1">
      <c r="A84" s="257" t="s">
        <v>139</v>
      </c>
      <c r="B84" s="256"/>
      <c r="C84" s="97" t="s">
        <v>29</v>
      </c>
      <c r="D84" s="97" t="s">
        <v>30</v>
      </c>
      <c r="E84" s="98" t="s">
        <v>31</v>
      </c>
      <c r="F84" s="6"/>
      <c r="G84" s="2"/>
      <c r="H84" s="2"/>
      <c r="I84" s="2"/>
      <c r="J84" s="2"/>
      <c r="K84" s="2"/>
      <c r="L84" s="2"/>
      <c r="M84" s="2"/>
      <c r="N84" s="2"/>
      <c r="O84" s="2"/>
      <c r="P84" s="2"/>
      <c r="Q84" s="2"/>
      <c r="R84" s="2"/>
      <c r="S84" s="2"/>
      <c r="T84" s="2"/>
      <c r="U84" s="2"/>
      <c r="V84" s="2"/>
      <c r="W84" s="2"/>
      <c r="X84" s="2"/>
      <c r="Y84" s="2"/>
      <c r="Z84" s="2"/>
    </row>
    <row r="85" spans="1:26" ht="54" customHeight="1">
      <c r="A85" s="59" t="s">
        <v>140</v>
      </c>
      <c r="B85" s="59" t="s">
        <v>394</v>
      </c>
      <c r="C85" s="99"/>
      <c r="D85" s="230"/>
      <c r="E85" s="100" t="str">
        <f>IF(C85="","",IF(C85="Yes","Provide a copy of your physical security controls and policies along with this document (link or attached).","Describe your intent to implement physical security controls and policies."))</f>
        <v/>
      </c>
      <c r="F85" s="6" t="s">
        <v>141</v>
      </c>
      <c r="G85" s="2"/>
      <c r="H85" s="2"/>
      <c r="I85" s="2"/>
      <c r="J85" s="2"/>
      <c r="K85" s="2"/>
      <c r="L85" s="2"/>
      <c r="M85" s="2"/>
      <c r="N85" s="2"/>
      <c r="O85" s="2"/>
      <c r="P85" s="2"/>
      <c r="Q85" s="2"/>
      <c r="R85" s="2"/>
      <c r="S85" s="2"/>
      <c r="T85" s="2"/>
      <c r="U85" s="2"/>
      <c r="V85" s="2"/>
      <c r="W85" s="2"/>
      <c r="X85" s="2"/>
      <c r="Y85" s="2"/>
      <c r="Z85" s="2"/>
    </row>
    <row r="86" spans="1:26" ht="54" customHeight="1">
      <c r="A86" s="59" t="s">
        <v>142</v>
      </c>
      <c r="B86" s="59" t="s">
        <v>143</v>
      </c>
      <c r="C86" s="99"/>
      <c r="D86" s="230"/>
      <c r="E86" s="100" t="str">
        <f>IF(C86="","",IF(C86="Yes","Describe or provide a reference to how data is protected.",""))</f>
        <v/>
      </c>
      <c r="F86" s="6" t="s">
        <v>149</v>
      </c>
      <c r="G86" s="2"/>
      <c r="H86" s="2"/>
      <c r="I86" s="2"/>
      <c r="J86" s="2"/>
      <c r="K86" s="2"/>
      <c r="L86" s="2"/>
      <c r="M86" s="2"/>
      <c r="N86" s="2"/>
      <c r="O86" s="2"/>
      <c r="P86" s="2"/>
      <c r="Q86" s="2"/>
      <c r="R86" s="2"/>
      <c r="S86" s="2"/>
      <c r="T86" s="2"/>
      <c r="U86" s="2"/>
      <c r="V86" s="2"/>
      <c r="W86" s="2"/>
      <c r="X86" s="2"/>
      <c r="Y86" s="2"/>
      <c r="Z86" s="2"/>
    </row>
    <row r="87" spans="1:26" ht="36" customHeight="1">
      <c r="A87" s="257" t="s">
        <v>145</v>
      </c>
      <c r="B87" s="256"/>
      <c r="C87" s="97" t="s">
        <v>29</v>
      </c>
      <c r="D87" s="97" t="s">
        <v>30</v>
      </c>
      <c r="E87" s="98" t="s">
        <v>31</v>
      </c>
      <c r="F87" s="6" t="s">
        <v>151</v>
      </c>
      <c r="G87" s="2"/>
      <c r="H87" s="2"/>
      <c r="I87" s="2"/>
      <c r="J87" s="2"/>
      <c r="K87" s="2"/>
      <c r="L87" s="2"/>
      <c r="M87" s="2"/>
      <c r="N87" s="2"/>
      <c r="O87" s="2"/>
      <c r="P87" s="2"/>
      <c r="Q87" s="2"/>
      <c r="R87" s="2"/>
      <c r="S87" s="2"/>
      <c r="T87" s="2"/>
      <c r="U87" s="2"/>
      <c r="V87" s="2"/>
      <c r="W87" s="2"/>
      <c r="X87" s="2"/>
      <c r="Y87" s="2"/>
      <c r="Z87" s="2"/>
    </row>
    <row r="88" spans="1:26" ht="54" customHeight="1">
      <c r="A88" s="59" t="s">
        <v>146</v>
      </c>
      <c r="B88" s="59" t="s">
        <v>395</v>
      </c>
      <c r="C88" s="99"/>
      <c r="D88" s="230"/>
      <c r="E88" s="100" t="str">
        <f>IF(C88="","",IF(C88="Yes","Provide a links to these documents in Additional Information or attach them with your submission.","Provide a brief summary for this response."))</f>
        <v/>
      </c>
      <c r="F88" s="6" t="s">
        <v>153</v>
      </c>
      <c r="G88" s="2"/>
      <c r="H88" s="2"/>
      <c r="I88" s="2"/>
      <c r="J88" s="2"/>
      <c r="K88" s="2"/>
      <c r="L88" s="2"/>
      <c r="M88" s="2"/>
      <c r="N88" s="2"/>
      <c r="O88" s="2"/>
      <c r="P88" s="2"/>
      <c r="Q88" s="2"/>
      <c r="R88" s="2"/>
      <c r="S88" s="2"/>
      <c r="T88" s="2"/>
      <c r="U88" s="2"/>
      <c r="V88" s="2"/>
      <c r="W88" s="2"/>
      <c r="X88" s="2"/>
      <c r="Y88" s="2"/>
      <c r="Z88" s="2"/>
    </row>
    <row r="89" spans="1:26" ht="47.95" customHeight="1">
      <c r="A89" s="59" t="s">
        <v>148</v>
      </c>
      <c r="B89" s="59" t="s">
        <v>1192</v>
      </c>
      <c r="C89" s="99"/>
      <c r="D89" s="230"/>
      <c r="E89" s="62" t="str">
        <f>IF(C89="","",IF(C89="Yes","Summarize the information security principles designed into the product lifecycle.","Describe why security principles are not designed into the product lifecycle."))</f>
        <v/>
      </c>
      <c r="F89" s="6" t="s">
        <v>149</v>
      </c>
      <c r="G89" s="2"/>
      <c r="H89" s="2"/>
      <c r="I89" s="2"/>
      <c r="J89" s="2"/>
      <c r="K89" s="2"/>
      <c r="L89" s="2"/>
      <c r="M89" s="2"/>
      <c r="N89" s="2"/>
      <c r="O89" s="2"/>
      <c r="P89" s="2"/>
      <c r="Q89" s="2"/>
      <c r="R89" s="2"/>
      <c r="S89" s="2"/>
      <c r="T89" s="2"/>
      <c r="U89" s="2"/>
      <c r="V89" s="2"/>
      <c r="W89" s="2"/>
      <c r="X89" s="2"/>
      <c r="Y89" s="2"/>
      <c r="Z89" s="2"/>
    </row>
    <row r="90" spans="1:26" ht="63.8" customHeight="1">
      <c r="A90" s="59" t="s">
        <v>150</v>
      </c>
      <c r="B90" s="59" t="s">
        <v>396</v>
      </c>
      <c r="C90" s="99"/>
      <c r="D90" s="230"/>
      <c r="E90" s="62" t="str">
        <f>IF(C90="","",IF(C90="Yes","Summarize your formal incident response plan.","State plans to formalize an incident response plan."))</f>
        <v/>
      </c>
      <c r="F90" s="6" t="s">
        <v>1193</v>
      </c>
      <c r="G90" s="2"/>
      <c r="H90" s="2"/>
      <c r="I90" s="2"/>
      <c r="J90" s="2"/>
      <c r="K90" s="2"/>
      <c r="L90" s="2"/>
      <c r="M90" s="2"/>
      <c r="N90" s="2"/>
      <c r="O90" s="2"/>
      <c r="P90" s="2"/>
      <c r="Q90" s="2"/>
      <c r="R90" s="2"/>
      <c r="S90" s="2"/>
      <c r="T90" s="2"/>
      <c r="U90" s="2"/>
      <c r="V90" s="2"/>
      <c r="W90" s="2"/>
      <c r="X90" s="2"/>
      <c r="Y90" s="2"/>
      <c r="Z90" s="2"/>
    </row>
    <row r="91" spans="1:26" ht="63.8" customHeight="1">
      <c r="A91" s="59" t="s">
        <v>152</v>
      </c>
      <c r="B91" s="59" t="s">
        <v>397</v>
      </c>
      <c r="C91" s="99"/>
      <c r="D91" s="230"/>
      <c r="E91" s="62" t="str">
        <f>IF(C91="","",IF(C91="Yes","Provide a reference to your information security policy or submit documentation with this fully-populated HECVAT-Lite.","State plans to implement information security policy at your company."))</f>
        <v/>
      </c>
      <c r="F91" s="6" t="s">
        <v>1194</v>
      </c>
      <c r="G91" s="2"/>
      <c r="H91" s="2"/>
      <c r="I91" s="2"/>
      <c r="J91" s="2"/>
      <c r="K91" s="2"/>
      <c r="L91" s="2"/>
      <c r="M91" s="2"/>
      <c r="N91" s="2"/>
      <c r="O91" s="2"/>
      <c r="P91" s="2"/>
      <c r="Q91" s="2"/>
      <c r="R91" s="2"/>
      <c r="S91" s="2"/>
      <c r="T91" s="2"/>
      <c r="U91" s="2"/>
      <c r="V91" s="2"/>
      <c r="W91" s="2"/>
      <c r="X91" s="2"/>
      <c r="Y91" s="2"/>
      <c r="Z91" s="2"/>
    </row>
    <row r="92" spans="1:26" ht="36.950000000000003" customHeight="1">
      <c r="A92" s="257" t="s">
        <v>154</v>
      </c>
      <c r="B92" s="256"/>
      <c r="C92" s="97" t="s">
        <v>29</v>
      </c>
      <c r="D92" s="97" t="s">
        <v>30</v>
      </c>
      <c r="E92" s="98" t="s">
        <v>31</v>
      </c>
      <c r="F92" s="6"/>
      <c r="G92" s="2"/>
      <c r="H92" s="2"/>
      <c r="I92" s="2"/>
      <c r="J92" s="2"/>
      <c r="K92" s="2"/>
      <c r="L92" s="2"/>
      <c r="M92" s="2"/>
      <c r="N92" s="2"/>
      <c r="O92" s="2"/>
      <c r="P92" s="2"/>
      <c r="Q92" s="2"/>
      <c r="R92" s="2"/>
      <c r="S92" s="2"/>
      <c r="T92" s="2"/>
      <c r="U92" s="2"/>
      <c r="V92" s="2"/>
      <c r="W92" s="2"/>
      <c r="X92" s="2"/>
      <c r="Y92" s="2"/>
      <c r="Z92" s="2"/>
    </row>
    <row r="93" spans="1:26" ht="63.95" customHeight="1">
      <c r="A93" s="59" t="s">
        <v>155</v>
      </c>
      <c r="B93" s="59" t="s">
        <v>156</v>
      </c>
      <c r="C93" s="99"/>
      <c r="D93" s="230"/>
      <c r="E93" s="100" t="str">
        <f>IF(C93="","",IF(C93="Yes","Provide a brief description of how this is implemented.","Describe your strategy to maintain system integrity (e.g. compensating controls)."))</f>
        <v/>
      </c>
      <c r="F93" s="6" t="s">
        <v>157</v>
      </c>
      <c r="G93" s="2"/>
      <c r="H93" s="2"/>
      <c r="I93" s="2"/>
      <c r="J93" s="2"/>
      <c r="K93" s="2"/>
      <c r="L93" s="2"/>
      <c r="M93" s="2"/>
      <c r="N93" s="2"/>
      <c r="O93" s="2"/>
      <c r="P93" s="2"/>
      <c r="Q93" s="2"/>
      <c r="R93" s="2"/>
      <c r="S93" s="2"/>
      <c r="T93" s="2"/>
      <c r="U93" s="2"/>
      <c r="V93" s="2"/>
      <c r="W93" s="2"/>
      <c r="X93" s="2"/>
      <c r="Y93" s="2"/>
      <c r="Z93" s="2"/>
    </row>
    <row r="94" spans="1:26" ht="63.8" customHeight="1">
      <c r="A94" s="59" t="s">
        <v>158</v>
      </c>
      <c r="B94" s="59" t="s">
        <v>398</v>
      </c>
      <c r="C94" s="99"/>
      <c r="D94" s="230"/>
      <c r="E94" s="100" t="str">
        <f>IF(C94="","",IF(C94="Yes","Summarize your systems management and configuration strategy.","Describe your intent to implement a systems management and configuration strategy."))</f>
        <v/>
      </c>
      <c r="F94" s="6" t="s">
        <v>164</v>
      </c>
      <c r="G94" s="2"/>
      <c r="H94" s="2"/>
      <c r="I94" s="2"/>
      <c r="J94" s="2"/>
      <c r="K94" s="2"/>
      <c r="L94" s="2"/>
      <c r="M94" s="2"/>
      <c r="N94" s="2"/>
      <c r="O94" s="2"/>
      <c r="P94" s="2"/>
      <c r="Q94" s="2"/>
      <c r="R94" s="2"/>
      <c r="S94" s="2"/>
      <c r="T94" s="2"/>
      <c r="U94" s="2"/>
      <c r="V94" s="2"/>
      <c r="W94" s="2"/>
      <c r="X94" s="2"/>
      <c r="Y94" s="2"/>
      <c r="Z94" s="2"/>
    </row>
    <row r="95" spans="1:26" ht="36" customHeight="1">
      <c r="A95" s="257" t="s">
        <v>160</v>
      </c>
      <c r="B95" s="256"/>
      <c r="C95" s="97" t="s">
        <v>29</v>
      </c>
      <c r="D95" s="97" t="s">
        <v>30</v>
      </c>
      <c r="E95" s="98" t="s">
        <v>31</v>
      </c>
      <c r="F95" s="6"/>
      <c r="G95" s="2"/>
      <c r="H95" s="2"/>
      <c r="I95" s="2"/>
      <c r="J95" s="2"/>
      <c r="K95" s="2"/>
      <c r="L95" s="2"/>
      <c r="M95" s="2"/>
      <c r="N95" s="2"/>
      <c r="O95" s="2"/>
      <c r="P95" s="2"/>
      <c r="Q95" s="2"/>
      <c r="R95" s="2"/>
      <c r="S95" s="2"/>
      <c r="T95" s="2"/>
      <c r="U95" s="2"/>
      <c r="V95" s="2"/>
      <c r="W95" s="2"/>
      <c r="X95" s="2"/>
      <c r="Y95" s="2"/>
      <c r="Z95" s="2"/>
    </row>
    <row r="96" spans="1:26" ht="63" customHeight="1">
      <c r="A96" s="59" t="s">
        <v>161</v>
      </c>
      <c r="B96" s="59" t="s">
        <v>399</v>
      </c>
      <c r="C96" s="99"/>
      <c r="D96" s="230"/>
      <c r="E96" s="100" t="str">
        <f>IF(C96="","",IF(C96="Yes","Provide the results with this document (link or attached), if possible. State the date of the last completed third party security assessment.","State plans to have your systems and applications assessed by a third party."))</f>
        <v/>
      </c>
      <c r="F96" s="6" t="s">
        <v>1195</v>
      </c>
      <c r="G96" s="103" t="s">
        <v>162</v>
      </c>
      <c r="H96" s="2"/>
      <c r="I96" s="2"/>
      <c r="J96" s="2"/>
      <c r="K96" s="2"/>
      <c r="L96" s="2"/>
      <c r="M96" s="2"/>
      <c r="N96" s="2"/>
      <c r="O96" s="2"/>
      <c r="P96" s="2"/>
      <c r="Q96" s="2"/>
      <c r="R96" s="2"/>
      <c r="S96" s="2"/>
      <c r="T96" s="2"/>
      <c r="U96" s="2"/>
      <c r="V96" s="2"/>
      <c r="W96" s="2"/>
      <c r="X96" s="2"/>
      <c r="Y96" s="2"/>
      <c r="Z96" s="2"/>
    </row>
    <row r="97" spans="1:26" ht="53.1" customHeight="1">
      <c r="A97" s="59" t="s">
        <v>163</v>
      </c>
      <c r="B97" s="59" t="s">
        <v>1196</v>
      </c>
      <c r="C97" s="99"/>
      <c r="D97" s="230"/>
      <c r="E97" s="100" t="str">
        <f>IF(C97="","",IF(C97="Yes","Provide a brief description.","Describe plans to implement application vulnerability scanning [and remediation] prior to release."))</f>
        <v/>
      </c>
      <c r="F97" s="6"/>
      <c r="G97" s="2"/>
      <c r="H97" s="2"/>
      <c r="I97" s="2"/>
      <c r="J97" s="2"/>
      <c r="K97" s="2"/>
      <c r="L97" s="2"/>
      <c r="M97" s="2"/>
      <c r="N97" s="2"/>
      <c r="O97" s="2"/>
      <c r="P97" s="2"/>
      <c r="Q97" s="2"/>
      <c r="R97" s="2"/>
      <c r="S97" s="2"/>
      <c r="T97" s="2"/>
      <c r="U97" s="2"/>
      <c r="V97" s="2"/>
      <c r="W97" s="2"/>
      <c r="X97" s="2"/>
      <c r="Y97" s="2"/>
      <c r="Z97" s="2"/>
    </row>
    <row r="98" spans="1:26" ht="15.75" customHeight="1">
      <c r="B98" s="2"/>
      <c r="C98" s="2"/>
      <c r="D98" s="1"/>
      <c r="E98" s="11"/>
      <c r="F98" s="6"/>
      <c r="G98" s="2"/>
      <c r="H98" s="2"/>
      <c r="I98" s="2"/>
      <c r="J98" s="2"/>
      <c r="K98" s="2"/>
      <c r="L98" s="2"/>
      <c r="M98" s="2"/>
      <c r="N98" s="2"/>
      <c r="O98" s="2"/>
      <c r="P98" s="2"/>
      <c r="Q98" s="2"/>
      <c r="R98" s="2"/>
      <c r="S98" s="2"/>
      <c r="T98" s="2"/>
      <c r="U98" s="2"/>
      <c r="V98" s="2"/>
      <c r="W98" s="2"/>
      <c r="X98" s="2"/>
      <c r="Y98" s="2"/>
      <c r="Z98" s="2"/>
    </row>
    <row r="99" spans="1:26" ht="15.75" customHeight="1">
      <c r="B99" s="2"/>
      <c r="C99" s="2"/>
      <c r="D99" s="1"/>
      <c r="E99" s="11"/>
      <c r="F99" s="6"/>
      <c r="G99" s="2"/>
      <c r="H99" s="2"/>
      <c r="I99" s="2"/>
      <c r="J99" s="2"/>
      <c r="K99" s="2"/>
      <c r="L99" s="2"/>
      <c r="M99" s="2"/>
      <c r="N99" s="2"/>
      <c r="O99" s="2"/>
      <c r="P99" s="2"/>
      <c r="Q99" s="2"/>
      <c r="R99" s="2"/>
      <c r="S99" s="2"/>
      <c r="T99" s="2"/>
      <c r="U99" s="2"/>
      <c r="V99" s="2"/>
      <c r="W99" s="2"/>
      <c r="X99" s="2"/>
      <c r="Y99" s="2"/>
      <c r="Z99" s="2"/>
    </row>
    <row r="100" spans="1:26" ht="15.75" customHeight="1">
      <c r="B100" s="2"/>
      <c r="C100" s="2"/>
      <c r="D100" s="1"/>
      <c r="E100" s="11"/>
      <c r="F100" s="6"/>
      <c r="G100" s="2"/>
      <c r="H100" s="2"/>
      <c r="I100" s="2"/>
      <c r="J100" s="2"/>
      <c r="K100" s="2"/>
      <c r="L100" s="2"/>
      <c r="M100" s="2"/>
      <c r="N100" s="2"/>
      <c r="O100" s="2"/>
      <c r="P100" s="2"/>
      <c r="Q100" s="2"/>
      <c r="R100" s="2"/>
      <c r="S100" s="2"/>
      <c r="T100" s="2"/>
      <c r="U100" s="2"/>
      <c r="V100" s="2"/>
      <c r="W100" s="2"/>
      <c r="X100" s="2"/>
      <c r="Y100" s="2"/>
      <c r="Z100" s="2"/>
    </row>
    <row r="101" spans="1:26" ht="15.75" customHeight="1">
      <c r="B101" s="2"/>
      <c r="C101" s="2"/>
      <c r="D101" s="1"/>
      <c r="E101" s="11"/>
      <c r="F101" s="6"/>
      <c r="G101" s="2"/>
      <c r="H101" s="2"/>
      <c r="I101" s="2"/>
      <c r="J101" s="2"/>
      <c r="K101" s="2"/>
      <c r="L101" s="2"/>
      <c r="M101" s="2"/>
      <c r="N101" s="2"/>
      <c r="O101" s="2"/>
      <c r="P101" s="2"/>
      <c r="Q101" s="2"/>
      <c r="R101" s="2"/>
      <c r="S101" s="2"/>
      <c r="T101" s="2"/>
      <c r="U101" s="2"/>
      <c r="V101" s="2"/>
      <c r="W101" s="2"/>
      <c r="X101" s="2"/>
      <c r="Y101" s="2"/>
      <c r="Z101" s="2"/>
    </row>
    <row r="102" spans="1:26" ht="15.75" customHeight="1">
      <c r="B102" s="2"/>
      <c r="C102" s="2"/>
      <c r="D102" s="1"/>
      <c r="E102" s="11"/>
      <c r="F102" s="6"/>
      <c r="G102" s="2"/>
      <c r="H102" s="2"/>
      <c r="I102" s="2"/>
      <c r="J102" s="2"/>
      <c r="K102" s="2"/>
      <c r="L102" s="2"/>
      <c r="M102" s="2"/>
      <c r="N102" s="2"/>
      <c r="O102" s="2"/>
      <c r="P102" s="2"/>
      <c r="Q102" s="2"/>
      <c r="R102" s="2"/>
      <c r="S102" s="2"/>
      <c r="T102" s="2"/>
      <c r="U102" s="2"/>
      <c r="V102" s="2"/>
      <c r="W102" s="2"/>
      <c r="X102" s="2"/>
      <c r="Y102" s="2"/>
      <c r="Z102" s="2"/>
    </row>
    <row r="103" spans="1:26" ht="15.75" customHeight="1">
      <c r="B103" s="2"/>
      <c r="C103" s="2"/>
      <c r="D103" s="1"/>
      <c r="E103" s="11"/>
      <c r="F103" s="6"/>
      <c r="G103" s="2"/>
      <c r="H103" s="2"/>
      <c r="I103" s="2"/>
      <c r="J103" s="2"/>
      <c r="K103" s="2"/>
      <c r="L103" s="2"/>
      <c r="M103" s="2"/>
      <c r="N103" s="2"/>
      <c r="O103" s="2"/>
      <c r="P103" s="2"/>
      <c r="Q103" s="2"/>
      <c r="R103" s="2"/>
      <c r="S103" s="2"/>
      <c r="T103" s="2"/>
      <c r="U103" s="2"/>
      <c r="V103" s="2"/>
      <c r="W103" s="2"/>
      <c r="X103" s="2"/>
      <c r="Y103" s="2"/>
      <c r="Z103" s="2"/>
    </row>
    <row r="104" spans="1:26" ht="15.75" customHeight="1">
      <c r="B104" s="2"/>
      <c r="C104" s="2"/>
      <c r="D104" s="1"/>
      <c r="E104" s="11"/>
      <c r="F104" s="6"/>
      <c r="G104" s="2"/>
      <c r="H104" s="2"/>
      <c r="I104" s="2"/>
      <c r="J104" s="2"/>
      <c r="K104" s="2"/>
      <c r="L104" s="2"/>
      <c r="M104" s="2"/>
      <c r="N104" s="2"/>
      <c r="O104" s="2"/>
      <c r="P104" s="2"/>
      <c r="Q104" s="2"/>
      <c r="R104" s="2"/>
      <c r="S104" s="2"/>
      <c r="T104" s="2"/>
      <c r="U104" s="2"/>
      <c r="V104" s="2"/>
      <c r="W104" s="2"/>
      <c r="X104" s="2"/>
      <c r="Y104" s="2"/>
      <c r="Z104" s="2"/>
    </row>
    <row r="105" spans="1:26" ht="15.75" customHeight="1">
      <c r="B105" s="2"/>
      <c r="C105" s="2"/>
      <c r="D105" s="1"/>
      <c r="E105" s="11"/>
      <c r="F105" s="6"/>
      <c r="G105" s="2"/>
      <c r="H105" s="2"/>
      <c r="I105" s="2"/>
      <c r="J105" s="2"/>
      <c r="K105" s="2"/>
      <c r="L105" s="2"/>
      <c r="M105" s="2"/>
      <c r="N105" s="2"/>
      <c r="O105" s="2"/>
      <c r="P105" s="2"/>
      <c r="Q105" s="2"/>
      <c r="R105" s="2"/>
      <c r="S105" s="2"/>
      <c r="T105" s="2"/>
      <c r="U105" s="2"/>
      <c r="V105" s="2"/>
      <c r="W105" s="2"/>
      <c r="X105" s="2"/>
      <c r="Y105" s="2"/>
      <c r="Z105" s="2"/>
    </row>
    <row r="106" spans="1:26" ht="15.75" customHeight="1">
      <c r="B106" s="2"/>
      <c r="C106" s="2"/>
      <c r="D106" s="1"/>
      <c r="E106" s="11"/>
      <c r="F106" s="6"/>
      <c r="G106" s="2"/>
      <c r="H106" s="2"/>
      <c r="I106" s="2"/>
      <c r="J106" s="2"/>
      <c r="K106" s="2"/>
      <c r="L106" s="2"/>
      <c r="M106" s="2"/>
      <c r="N106" s="2"/>
      <c r="O106" s="2"/>
      <c r="P106" s="2"/>
      <c r="Q106" s="2"/>
      <c r="R106" s="2"/>
      <c r="S106" s="2"/>
      <c r="T106" s="2"/>
      <c r="U106" s="2"/>
      <c r="V106" s="2"/>
      <c r="W106" s="2"/>
      <c r="X106" s="2"/>
      <c r="Y106" s="2"/>
      <c r="Z106" s="2"/>
    </row>
    <row r="107" spans="1:26" ht="15.75" customHeight="1">
      <c r="B107" s="2"/>
      <c r="C107" s="2"/>
      <c r="D107" s="1"/>
      <c r="E107" s="11"/>
      <c r="F107" s="6"/>
      <c r="G107" s="2"/>
      <c r="H107" s="2"/>
      <c r="I107" s="2"/>
      <c r="J107" s="2"/>
      <c r="K107" s="2"/>
      <c r="L107" s="2"/>
      <c r="M107" s="2"/>
      <c r="N107" s="2"/>
      <c r="O107" s="2"/>
      <c r="P107" s="2"/>
      <c r="Q107" s="2"/>
      <c r="R107" s="2"/>
      <c r="S107" s="2"/>
      <c r="T107" s="2"/>
      <c r="U107" s="2"/>
      <c r="V107" s="2"/>
      <c r="W107" s="2"/>
      <c r="X107" s="2"/>
      <c r="Y107" s="2"/>
      <c r="Z107" s="2"/>
    </row>
    <row r="108" spans="1:26" ht="15.75" customHeight="1">
      <c r="B108" s="2"/>
      <c r="C108" s="2"/>
      <c r="D108" s="1"/>
      <c r="E108" s="11"/>
      <c r="F108" s="6"/>
      <c r="G108" s="2"/>
      <c r="H108" s="2"/>
      <c r="I108" s="2"/>
      <c r="J108" s="2"/>
      <c r="K108" s="2"/>
      <c r="L108" s="2"/>
      <c r="M108" s="2"/>
      <c r="N108" s="2"/>
      <c r="O108" s="2"/>
      <c r="P108" s="2"/>
      <c r="Q108" s="2"/>
      <c r="R108" s="2"/>
      <c r="S108" s="2"/>
      <c r="T108" s="2"/>
      <c r="U108" s="2"/>
      <c r="V108" s="2"/>
      <c r="W108" s="2"/>
      <c r="X108" s="2"/>
      <c r="Y108" s="2"/>
      <c r="Z108" s="2"/>
    </row>
    <row r="109" spans="1:26" ht="15.75" customHeight="1">
      <c r="B109" s="2"/>
      <c r="C109" s="2"/>
      <c r="D109" s="1"/>
      <c r="E109" s="11"/>
      <c r="F109" s="6"/>
      <c r="G109" s="2"/>
      <c r="H109" s="2"/>
      <c r="I109" s="2"/>
      <c r="J109" s="2"/>
      <c r="K109" s="2"/>
      <c r="L109" s="2"/>
      <c r="M109" s="2"/>
      <c r="N109" s="2"/>
      <c r="O109" s="2"/>
      <c r="P109" s="2"/>
      <c r="Q109" s="2"/>
      <c r="R109" s="2"/>
      <c r="S109" s="2"/>
      <c r="T109" s="2"/>
      <c r="U109" s="2"/>
      <c r="V109" s="2"/>
      <c r="W109" s="2"/>
      <c r="X109" s="2"/>
      <c r="Y109" s="2"/>
      <c r="Z109" s="2"/>
    </row>
    <row r="110" spans="1:26" ht="15.75" customHeight="1">
      <c r="B110" s="2"/>
      <c r="C110" s="2"/>
      <c r="D110" s="1"/>
      <c r="E110" s="11"/>
      <c r="F110" s="6"/>
      <c r="G110" s="2"/>
      <c r="H110" s="2"/>
      <c r="I110" s="2"/>
      <c r="J110" s="2"/>
      <c r="K110" s="2"/>
      <c r="L110" s="2"/>
      <c r="M110" s="2"/>
      <c r="N110" s="2"/>
      <c r="O110" s="2"/>
      <c r="P110" s="2"/>
      <c r="Q110" s="2"/>
      <c r="R110" s="2"/>
      <c r="S110" s="2"/>
      <c r="T110" s="2"/>
      <c r="U110" s="2"/>
      <c r="V110" s="2"/>
      <c r="W110" s="2"/>
      <c r="X110" s="2"/>
      <c r="Y110" s="2"/>
      <c r="Z110" s="2"/>
    </row>
    <row r="111" spans="1:26" ht="15.75" customHeight="1">
      <c r="B111" s="2"/>
      <c r="C111" s="2"/>
      <c r="D111" s="1"/>
      <c r="E111" s="11"/>
      <c r="F111" s="6"/>
      <c r="G111" s="2"/>
      <c r="H111" s="2"/>
      <c r="I111" s="2"/>
      <c r="J111" s="2"/>
      <c r="K111" s="2"/>
      <c r="L111" s="2"/>
      <c r="M111" s="2"/>
      <c r="N111" s="2"/>
      <c r="O111" s="2"/>
      <c r="P111" s="2"/>
      <c r="Q111" s="2"/>
      <c r="R111" s="2"/>
      <c r="S111" s="2"/>
      <c r="T111" s="2"/>
      <c r="U111" s="2"/>
      <c r="V111" s="2"/>
      <c r="W111" s="2"/>
      <c r="X111" s="2"/>
      <c r="Y111" s="2"/>
      <c r="Z111" s="2"/>
    </row>
    <row r="112" spans="1:26" ht="15.75" customHeight="1">
      <c r="B112" s="2"/>
      <c r="C112" s="2"/>
      <c r="D112" s="1"/>
      <c r="E112" s="11"/>
      <c r="F112" s="6"/>
      <c r="G112" s="2"/>
      <c r="H112" s="2"/>
      <c r="I112" s="2"/>
      <c r="J112" s="2"/>
      <c r="K112" s="2"/>
      <c r="L112" s="2"/>
      <c r="M112" s="2"/>
      <c r="N112" s="2"/>
      <c r="O112" s="2"/>
      <c r="P112" s="2"/>
      <c r="Q112" s="2"/>
      <c r="R112" s="2"/>
      <c r="S112" s="2"/>
      <c r="T112" s="2"/>
      <c r="U112" s="2"/>
      <c r="V112" s="2"/>
      <c r="W112" s="2"/>
      <c r="X112" s="2"/>
      <c r="Y112" s="2"/>
      <c r="Z112" s="2"/>
    </row>
    <row r="113" spans="2:26" ht="15.75" customHeight="1">
      <c r="B113" s="2"/>
      <c r="C113" s="2"/>
      <c r="D113" s="1"/>
      <c r="E113" s="11"/>
      <c r="F113" s="6"/>
      <c r="G113" s="2"/>
      <c r="H113" s="2"/>
      <c r="I113" s="2"/>
      <c r="J113" s="2"/>
      <c r="K113" s="2"/>
      <c r="L113" s="2"/>
      <c r="M113" s="2"/>
      <c r="N113" s="2"/>
      <c r="O113" s="2"/>
      <c r="P113" s="2"/>
      <c r="Q113" s="2"/>
      <c r="R113" s="2"/>
      <c r="S113" s="2"/>
      <c r="T113" s="2"/>
      <c r="U113" s="2"/>
      <c r="V113" s="2"/>
      <c r="W113" s="2"/>
      <c r="X113" s="2"/>
      <c r="Y113" s="2"/>
      <c r="Z113" s="2"/>
    </row>
    <row r="114" spans="2:26" ht="15.75" customHeight="1">
      <c r="B114" s="2"/>
      <c r="C114" s="2"/>
      <c r="D114" s="1"/>
      <c r="E114" s="11"/>
      <c r="F114" s="6"/>
      <c r="G114" s="2"/>
      <c r="H114" s="2"/>
      <c r="I114" s="2"/>
      <c r="J114" s="2"/>
      <c r="K114" s="2"/>
      <c r="L114" s="2"/>
      <c r="M114" s="2"/>
      <c r="N114" s="2"/>
      <c r="O114" s="2"/>
      <c r="P114" s="2"/>
      <c r="Q114" s="2"/>
      <c r="R114" s="2"/>
      <c r="S114" s="2"/>
      <c r="T114" s="2"/>
      <c r="U114" s="2"/>
      <c r="V114" s="2"/>
      <c r="W114" s="2"/>
      <c r="X114" s="2"/>
      <c r="Y114" s="2"/>
      <c r="Z114" s="2"/>
    </row>
    <row r="115" spans="2:26" ht="15.75" customHeight="1">
      <c r="B115" s="2"/>
      <c r="C115" s="2"/>
      <c r="D115" s="1"/>
      <c r="E115" s="11"/>
      <c r="F115" s="6"/>
      <c r="G115" s="2"/>
      <c r="H115" s="2"/>
      <c r="I115" s="2"/>
      <c r="J115" s="2"/>
      <c r="K115" s="2"/>
      <c r="L115" s="2"/>
      <c r="M115" s="2"/>
      <c r="N115" s="2"/>
      <c r="O115" s="2"/>
      <c r="P115" s="2"/>
      <c r="Q115" s="2"/>
      <c r="R115" s="2"/>
      <c r="S115" s="2"/>
      <c r="T115" s="2"/>
      <c r="U115" s="2"/>
      <c r="V115" s="2"/>
      <c r="W115" s="2"/>
      <c r="X115" s="2"/>
      <c r="Y115" s="2"/>
      <c r="Z115" s="2"/>
    </row>
    <row r="116" spans="2:26" ht="15.75" customHeight="1">
      <c r="B116" s="2"/>
      <c r="C116" s="2"/>
      <c r="D116" s="1"/>
      <c r="E116" s="11"/>
      <c r="F116" s="6"/>
      <c r="G116" s="2"/>
      <c r="H116" s="2"/>
      <c r="I116" s="2"/>
      <c r="J116" s="2"/>
      <c r="K116" s="2"/>
      <c r="L116" s="2"/>
      <c r="M116" s="2"/>
      <c r="N116" s="2"/>
      <c r="O116" s="2"/>
      <c r="P116" s="2"/>
      <c r="Q116" s="2"/>
      <c r="R116" s="2"/>
      <c r="S116" s="2"/>
      <c r="T116" s="2"/>
      <c r="U116" s="2"/>
      <c r="V116" s="2"/>
      <c r="W116" s="2"/>
      <c r="X116" s="2"/>
      <c r="Y116" s="2"/>
      <c r="Z116" s="2"/>
    </row>
    <row r="117" spans="2:26" ht="15.75" customHeight="1">
      <c r="B117" s="2"/>
      <c r="C117" s="2"/>
      <c r="D117" s="1"/>
      <c r="E117" s="11"/>
      <c r="F117" s="6"/>
      <c r="G117" s="2"/>
      <c r="H117" s="2"/>
      <c r="I117" s="2"/>
      <c r="J117" s="2"/>
      <c r="K117" s="2"/>
      <c r="L117" s="2"/>
      <c r="M117" s="2"/>
      <c r="N117" s="2"/>
      <c r="O117" s="2"/>
      <c r="P117" s="2"/>
      <c r="Q117" s="2"/>
      <c r="R117" s="2"/>
      <c r="S117" s="2"/>
      <c r="T117" s="2"/>
      <c r="U117" s="2"/>
      <c r="V117" s="2"/>
      <c r="W117" s="2"/>
      <c r="X117" s="2"/>
      <c r="Y117" s="2"/>
      <c r="Z117" s="2"/>
    </row>
    <row r="118" spans="2:26" ht="15.75" customHeight="1">
      <c r="B118" s="2"/>
      <c r="C118" s="2"/>
      <c r="D118" s="1"/>
      <c r="E118" s="11"/>
      <c r="F118" s="6"/>
      <c r="G118" s="2"/>
      <c r="H118" s="2"/>
      <c r="I118" s="2"/>
      <c r="J118" s="2"/>
      <c r="K118" s="2"/>
      <c r="L118" s="2"/>
      <c r="M118" s="2"/>
      <c r="N118" s="2"/>
      <c r="O118" s="2"/>
      <c r="P118" s="2"/>
      <c r="Q118" s="2"/>
      <c r="R118" s="2"/>
      <c r="S118" s="2"/>
      <c r="T118" s="2"/>
      <c r="U118" s="2"/>
      <c r="V118" s="2"/>
      <c r="W118" s="2"/>
      <c r="X118" s="2"/>
      <c r="Y118" s="2"/>
      <c r="Z118" s="2"/>
    </row>
    <row r="119" spans="2:26" ht="15.75" customHeight="1">
      <c r="B119" s="2"/>
      <c r="C119" s="2"/>
      <c r="D119" s="1"/>
      <c r="E119" s="11"/>
      <c r="F119" s="6"/>
      <c r="G119" s="2"/>
      <c r="H119" s="2"/>
      <c r="I119" s="2"/>
      <c r="J119" s="2"/>
      <c r="K119" s="2"/>
      <c r="L119" s="2"/>
      <c r="M119" s="2"/>
      <c r="N119" s="2"/>
      <c r="O119" s="2"/>
      <c r="P119" s="2"/>
      <c r="Q119" s="2"/>
      <c r="R119" s="2"/>
      <c r="S119" s="2"/>
      <c r="T119" s="2"/>
      <c r="U119" s="2"/>
      <c r="V119" s="2"/>
      <c r="W119" s="2"/>
      <c r="X119" s="2"/>
      <c r="Y119" s="2"/>
      <c r="Z119" s="2"/>
    </row>
    <row r="120" spans="2:26" ht="15.75" customHeight="1">
      <c r="B120" s="2"/>
      <c r="C120" s="2"/>
      <c r="D120" s="1"/>
      <c r="E120" s="11"/>
      <c r="F120" s="6"/>
      <c r="G120" s="2"/>
      <c r="H120" s="2"/>
      <c r="I120" s="2"/>
      <c r="J120" s="2"/>
      <c r="K120" s="2"/>
      <c r="L120" s="2"/>
      <c r="M120" s="2"/>
      <c r="N120" s="2"/>
      <c r="O120" s="2"/>
      <c r="P120" s="2"/>
      <c r="Q120" s="2"/>
      <c r="R120" s="2"/>
      <c r="S120" s="2"/>
      <c r="T120" s="2"/>
      <c r="U120" s="2"/>
      <c r="V120" s="2"/>
      <c r="W120" s="2"/>
      <c r="X120" s="2"/>
      <c r="Y120" s="2"/>
      <c r="Z120" s="2"/>
    </row>
    <row r="121" spans="2:26" ht="15.75" customHeight="1">
      <c r="B121" s="2"/>
      <c r="C121" s="2"/>
      <c r="D121" s="1"/>
      <c r="E121" s="11"/>
      <c r="F121" s="6"/>
      <c r="G121" s="2"/>
      <c r="H121" s="2"/>
      <c r="I121" s="2"/>
      <c r="J121" s="2"/>
      <c r="K121" s="2"/>
      <c r="L121" s="2"/>
      <c r="M121" s="2"/>
      <c r="N121" s="2"/>
      <c r="O121" s="2"/>
      <c r="P121" s="2"/>
      <c r="Q121" s="2"/>
      <c r="R121" s="2"/>
      <c r="S121" s="2"/>
      <c r="T121" s="2"/>
      <c r="U121" s="2"/>
      <c r="V121" s="2"/>
      <c r="W121" s="2"/>
      <c r="X121" s="2"/>
      <c r="Y121" s="2"/>
      <c r="Z121" s="2"/>
    </row>
    <row r="122" spans="2:26" ht="15.75" customHeight="1">
      <c r="B122" s="2"/>
      <c r="C122" s="2"/>
      <c r="D122" s="1"/>
      <c r="E122" s="11"/>
      <c r="F122" s="6"/>
      <c r="G122" s="2"/>
      <c r="H122" s="2"/>
      <c r="I122" s="2"/>
      <c r="J122" s="2"/>
      <c r="K122" s="2"/>
      <c r="L122" s="2"/>
      <c r="M122" s="2"/>
      <c r="N122" s="2"/>
      <c r="O122" s="2"/>
      <c r="P122" s="2"/>
      <c r="Q122" s="2"/>
      <c r="R122" s="2"/>
      <c r="S122" s="2"/>
      <c r="T122" s="2"/>
      <c r="U122" s="2"/>
      <c r="V122" s="2"/>
      <c r="W122" s="2"/>
      <c r="X122" s="2"/>
      <c r="Y122" s="2"/>
      <c r="Z122" s="2"/>
    </row>
    <row r="123" spans="2:26" ht="15.75" customHeight="1">
      <c r="B123" s="2"/>
      <c r="C123" s="2"/>
      <c r="D123" s="1"/>
      <c r="E123" s="11"/>
      <c r="F123" s="6"/>
      <c r="G123" s="2"/>
      <c r="H123" s="2"/>
      <c r="I123" s="2"/>
      <c r="J123" s="2"/>
      <c r="K123" s="2"/>
      <c r="L123" s="2"/>
      <c r="M123" s="2"/>
      <c r="N123" s="2"/>
      <c r="O123" s="2"/>
      <c r="P123" s="2"/>
      <c r="Q123" s="2"/>
      <c r="R123" s="2"/>
      <c r="S123" s="2"/>
      <c r="T123" s="2"/>
      <c r="U123" s="2"/>
      <c r="V123" s="2"/>
      <c r="W123" s="2"/>
      <c r="X123" s="2"/>
      <c r="Y123" s="2"/>
      <c r="Z123" s="2"/>
    </row>
    <row r="124" spans="2:26" ht="15.75" customHeight="1">
      <c r="B124" s="2"/>
      <c r="C124" s="2"/>
      <c r="D124" s="1"/>
      <c r="E124" s="11"/>
      <c r="F124" s="6"/>
      <c r="G124" s="2"/>
      <c r="H124" s="2"/>
      <c r="I124" s="2"/>
      <c r="J124" s="2"/>
      <c r="K124" s="2"/>
      <c r="L124" s="2"/>
      <c r="M124" s="2"/>
      <c r="N124" s="2"/>
      <c r="O124" s="2"/>
      <c r="P124" s="2"/>
      <c r="Q124" s="2"/>
      <c r="R124" s="2"/>
      <c r="S124" s="2"/>
      <c r="T124" s="2"/>
      <c r="U124" s="2"/>
      <c r="V124" s="2"/>
      <c r="W124" s="2"/>
      <c r="X124" s="2"/>
      <c r="Y124" s="2"/>
      <c r="Z124" s="2"/>
    </row>
    <row r="125" spans="2:26" ht="15.75" customHeight="1">
      <c r="B125" s="2"/>
      <c r="C125" s="2"/>
      <c r="D125" s="1"/>
      <c r="E125" s="11"/>
      <c r="F125" s="6"/>
      <c r="G125" s="2"/>
      <c r="H125" s="2"/>
      <c r="I125" s="2"/>
      <c r="J125" s="2"/>
      <c r="K125" s="2"/>
      <c r="L125" s="2"/>
      <c r="M125" s="2"/>
      <c r="N125" s="2"/>
      <c r="O125" s="2"/>
      <c r="P125" s="2"/>
      <c r="Q125" s="2"/>
      <c r="R125" s="2"/>
      <c r="S125" s="2"/>
      <c r="T125" s="2"/>
      <c r="U125" s="2"/>
      <c r="V125" s="2"/>
      <c r="W125" s="2"/>
      <c r="X125" s="2"/>
      <c r="Y125" s="2"/>
      <c r="Z125" s="2"/>
    </row>
    <row r="126" spans="2:26" ht="15.75" customHeight="1">
      <c r="B126" s="2"/>
      <c r="C126" s="2"/>
      <c r="D126" s="1"/>
      <c r="E126" s="11"/>
      <c r="F126" s="6"/>
      <c r="G126" s="2"/>
      <c r="H126" s="2"/>
      <c r="I126" s="2"/>
      <c r="J126" s="2"/>
      <c r="K126" s="2"/>
      <c r="L126" s="2"/>
      <c r="M126" s="2"/>
      <c r="N126" s="2"/>
      <c r="O126" s="2"/>
      <c r="P126" s="2"/>
      <c r="Q126" s="2"/>
      <c r="R126" s="2"/>
      <c r="S126" s="2"/>
      <c r="T126" s="2"/>
      <c r="U126" s="2"/>
      <c r="V126" s="2"/>
      <c r="W126" s="2"/>
      <c r="X126" s="2"/>
      <c r="Y126" s="2"/>
      <c r="Z126" s="2"/>
    </row>
    <row r="127" spans="2:26" ht="15.75" customHeight="1">
      <c r="B127" s="2"/>
      <c r="C127" s="2"/>
      <c r="D127" s="1"/>
      <c r="E127" s="11"/>
      <c r="F127" s="6"/>
      <c r="G127" s="2"/>
      <c r="H127" s="2"/>
      <c r="I127" s="2"/>
      <c r="J127" s="2"/>
      <c r="K127" s="2"/>
      <c r="L127" s="2"/>
      <c r="M127" s="2"/>
      <c r="N127" s="2"/>
      <c r="O127" s="2"/>
      <c r="P127" s="2"/>
      <c r="Q127" s="2"/>
      <c r="R127" s="2"/>
      <c r="S127" s="2"/>
      <c r="T127" s="2"/>
      <c r="U127" s="2"/>
      <c r="V127" s="2"/>
      <c r="W127" s="2"/>
      <c r="X127" s="2"/>
      <c r="Y127" s="2"/>
      <c r="Z127" s="2"/>
    </row>
    <row r="128" spans="2:26" ht="15.75" customHeight="1">
      <c r="B128" s="2"/>
      <c r="C128" s="2"/>
      <c r="D128" s="1"/>
      <c r="E128" s="11"/>
      <c r="F128" s="6"/>
      <c r="G128" s="2"/>
      <c r="H128" s="2"/>
      <c r="I128" s="2"/>
      <c r="J128" s="2"/>
      <c r="K128" s="2"/>
      <c r="L128" s="2"/>
      <c r="M128" s="2"/>
      <c r="N128" s="2"/>
      <c r="O128" s="2"/>
      <c r="P128" s="2"/>
      <c r="Q128" s="2"/>
      <c r="R128" s="2"/>
      <c r="S128" s="2"/>
      <c r="T128" s="2"/>
      <c r="U128" s="2"/>
      <c r="V128" s="2"/>
      <c r="W128" s="2"/>
      <c r="X128" s="2"/>
      <c r="Y128" s="2"/>
      <c r="Z128" s="2"/>
    </row>
    <row r="129" spans="2:26" ht="15.75" customHeight="1">
      <c r="B129" s="2"/>
      <c r="C129" s="2"/>
      <c r="D129" s="1"/>
      <c r="E129" s="11"/>
      <c r="F129" s="6"/>
      <c r="G129" s="2"/>
      <c r="H129" s="2"/>
      <c r="I129" s="2"/>
      <c r="J129" s="2"/>
      <c r="K129" s="2"/>
      <c r="L129" s="2"/>
      <c r="M129" s="2"/>
      <c r="N129" s="2"/>
      <c r="O129" s="2"/>
      <c r="P129" s="2"/>
      <c r="Q129" s="2"/>
      <c r="R129" s="2"/>
      <c r="S129" s="2"/>
      <c r="T129" s="2"/>
      <c r="U129" s="2"/>
      <c r="V129" s="2"/>
      <c r="W129" s="2"/>
      <c r="X129" s="2"/>
      <c r="Y129" s="2"/>
      <c r="Z129" s="2"/>
    </row>
    <row r="130" spans="2:26" ht="15.75" customHeight="1">
      <c r="B130" s="2"/>
      <c r="C130" s="2"/>
      <c r="D130" s="1"/>
      <c r="E130" s="11"/>
      <c r="F130" s="6"/>
      <c r="G130" s="2"/>
      <c r="H130" s="2"/>
      <c r="I130" s="2"/>
      <c r="J130" s="2"/>
      <c r="K130" s="2"/>
      <c r="L130" s="2"/>
      <c r="M130" s="2"/>
      <c r="N130" s="2"/>
      <c r="O130" s="2"/>
      <c r="P130" s="2"/>
      <c r="Q130" s="2"/>
      <c r="R130" s="2"/>
      <c r="S130" s="2"/>
      <c r="T130" s="2"/>
      <c r="U130" s="2"/>
      <c r="V130" s="2"/>
      <c r="W130" s="2"/>
      <c r="X130" s="2"/>
      <c r="Y130" s="2"/>
      <c r="Z130" s="2"/>
    </row>
    <row r="131" spans="2:26" ht="15.75" customHeight="1">
      <c r="B131" s="2"/>
      <c r="C131" s="2"/>
      <c r="D131" s="1"/>
      <c r="E131" s="11"/>
      <c r="F131" s="6"/>
      <c r="G131" s="2"/>
      <c r="H131" s="2"/>
      <c r="I131" s="2"/>
      <c r="J131" s="2"/>
      <c r="K131" s="2"/>
      <c r="L131" s="2"/>
      <c r="M131" s="2"/>
      <c r="N131" s="2"/>
      <c r="O131" s="2"/>
      <c r="P131" s="2"/>
      <c r="Q131" s="2"/>
      <c r="R131" s="2"/>
      <c r="S131" s="2"/>
      <c r="T131" s="2"/>
      <c r="U131" s="2"/>
      <c r="V131" s="2"/>
      <c r="W131" s="2"/>
      <c r="X131" s="2"/>
      <c r="Y131" s="2"/>
      <c r="Z131" s="2"/>
    </row>
    <row r="132" spans="2:26" ht="15.75" customHeight="1">
      <c r="B132" s="2"/>
      <c r="C132" s="2"/>
      <c r="D132" s="1"/>
      <c r="E132" s="11"/>
      <c r="F132" s="6"/>
      <c r="G132" s="2"/>
      <c r="H132" s="2"/>
      <c r="I132" s="2"/>
      <c r="J132" s="2"/>
      <c r="K132" s="2"/>
      <c r="L132" s="2"/>
      <c r="M132" s="2"/>
      <c r="N132" s="2"/>
      <c r="O132" s="2"/>
      <c r="P132" s="2"/>
      <c r="Q132" s="2"/>
      <c r="R132" s="2"/>
      <c r="S132" s="2"/>
      <c r="T132" s="2"/>
      <c r="U132" s="2"/>
      <c r="V132" s="2"/>
      <c r="W132" s="2"/>
      <c r="X132" s="2"/>
      <c r="Y132" s="2"/>
      <c r="Z132" s="2"/>
    </row>
    <row r="133" spans="2:26" ht="15.75" customHeight="1">
      <c r="B133" s="2"/>
      <c r="C133" s="2"/>
      <c r="D133" s="1"/>
      <c r="E133" s="11"/>
      <c r="F133" s="6"/>
      <c r="G133" s="2"/>
      <c r="H133" s="2"/>
      <c r="I133" s="2"/>
      <c r="J133" s="2"/>
      <c r="K133" s="2"/>
      <c r="L133" s="2"/>
      <c r="M133" s="2"/>
      <c r="N133" s="2"/>
      <c r="O133" s="2"/>
      <c r="P133" s="2"/>
      <c r="Q133" s="2"/>
      <c r="R133" s="2"/>
      <c r="S133" s="2"/>
      <c r="T133" s="2"/>
      <c r="U133" s="2"/>
      <c r="V133" s="2"/>
      <c r="W133" s="2"/>
      <c r="X133" s="2"/>
      <c r="Y133" s="2"/>
      <c r="Z133" s="2"/>
    </row>
    <row r="134" spans="2:26" ht="15.75" customHeight="1">
      <c r="B134" s="2"/>
      <c r="C134" s="2"/>
      <c r="D134" s="1"/>
      <c r="E134" s="11"/>
      <c r="F134" s="6"/>
      <c r="G134" s="2"/>
      <c r="H134" s="2"/>
      <c r="I134" s="2"/>
      <c r="J134" s="2"/>
      <c r="K134" s="2"/>
      <c r="L134" s="2"/>
      <c r="M134" s="2"/>
      <c r="N134" s="2"/>
      <c r="O134" s="2"/>
      <c r="P134" s="2"/>
      <c r="Q134" s="2"/>
      <c r="R134" s="2"/>
      <c r="S134" s="2"/>
      <c r="T134" s="2"/>
      <c r="U134" s="2"/>
      <c r="V134" s="2"/>
      <c r="W134" s="2"/>
      <c r="X134" s="2"/>
      <c r="Y134" s="2"/>
      <c r="Z134" s="2"/>
    </row>
    <row r="135" spans="2:26" ht="15.75" customHeight="1">
      <c r="B135" s="2"/>
      <c r="C135" s="2"/>
      <c r="D135" s="1"/>
      <c r="E135" s="11"/>
      <c r="F135" s="6"/>
      <c r="G135" s="2"/>
      <c r="H135" s="2"/>
      <c r="I135" s="2"/>
      <c r="J135" s="2"/>
      <c r="K135" s="2"/>
      <c r="L135" s="2"/>
      <c r="M135" s="2"/>
      <c r="N135" s="2"/>
      <c r="O135" s="2"/>
      <c r="P135" s="2"/>
      <c r="Q135" s="2"/>
      <c r="R135" s="2"/>
      <c r="S135" s="2"/>
      <c r="T135" s="2"/>
      <c r="U135" s="2"/>
      <c r="V135" s="2"/>
      <c r="W135" s="2"/>
      <c r="X135" s="2"/>
      <c r="Y135" s="2"/>
      <c r="Z135" s="2"/>
    </row>
    <row r="136" spans="2:26" ht="15.75" customHeight="1">
      <c r="B136" s="2"/>
      <c r="C136" s="2"/>
      <c r="D136" s="1"/>
      <c r="E136" s="11"/>
      <c r="F136" s="6"/>
      <c r="G136" s="2"/>
      <c r="H136" s="2"/>
      <c r="I136" s="2"/>
      <c r="J136" s="2"/>
      <c r="K136" s="2"/>
      <c r="L136" s="2"/>
      <c r="M136" s="2"/>
      <c r="N136" s="2"/>
      <c r="O136" s="2"/>
      <c r="P136" s="2"/>
      <c r="Q136" s="2"/>
      <c r="R136" s="2"/>
      <c r="S136" s="2"/>
      <c r="T136" s="2"/>
      <c r="U136" s="2"/>
      <c r="V136" s="2"/>
      <c r="W136" s="2"/>
      <c r="X136" s="2"/>
      <c r="Y136" s="2"/>
      <c r="Z136" s="2"/>
    </row>
    <row r="137" spans="2:26" ht="15.75" customHeight="1">
      <c r="B137" s="2"/>
      <c r="C137" s="2"/>
      <c r="D137" s="1"/>
      <c r="E137" s="11"/>
      <c r="F137" s="6"/>
      <c r="G137" s="2"/>
      <c r="H137" s="2"/>
      <c r="I137" s="2"/>
      <c r="J137" s="2"/>
      <c r="K137" s="2"/>
      <c r="L137" s="2"/>
      <c r="M137" s="2"/>
      <c r="N137" s="2"/>
      <c r="O137" s="2"/>
      <c r="P137" s="2"/>
      <c r="Q137" s="2"/>
      <c r="R137" s="2"/>
      <c r="S137" s="2"/>
      <c r="T137" s="2"/>
      <c r="U137" s="2"/>
      <c r="V137" s="2"/>
      <c r="W137" s="2"/>
      <c r="X137" s="2"/>
      <c r="Y137" s="2"/>
      <c r="Z137" s="2"/>
    </row>
    <row r="138" spans="2:26" ht="15.75" customHeight="1">
      <c r="B138" s="2"/>
      <c r="C138" s="2"/>
      <c r="D138" s="1"/>
      <c r="E138" s="11"/>
      <c r="F138" s="6"/>
      <c r="G138" s="2"/>
      <c r="H138" s="2"/>
      <c r="I138" s="2"/>
      <c r="J138" s="2"/>
      <c r="K138" s="2"/>
      <c r="L138" s="2"/>
      <c r="M138" s="2"/>
      <c r="N138" s="2"/>
      <c r="O138" s="2"/>
      <c r="P138" s="2"/>
      <c r="Q138" s="2"/>
      <c r="R138" s="2"/>
      <c r="S138" s="2"/>
      <c r="T138" s="2"/>
      <c r="U138" s="2"/>
      <c r="V138" s="2"/>
      <c r="W138" s="2"/>
      <c r="X138" s="2"/>
      <c r="Y138" s="2"/>
      <c r="Z138" s="2"/>
    </row>
    <row r="139" spans="2:26" ht="15.75" customHeight="1">
      <c r="B139" s="2"/>
      <c r="C139" s="2"/>
      <c r="D139" s="1"/>
      <c r="E139" s="11"/>
      <c r="F139" s="6"/>
      <c r="G139" s="2"/>
      <c r="H139" s="2"/>
      <c r="I139" s="2"/>
      <c r="J139" s="2"/>
      <c r="K139" s="2"/>
      <c r="L139" s="2"/>
      <c r="M139" s="2"/>
      <c r="N139" s="2"/>
      <c r="O139" s="2"/>
      <c r="P139" s="2"/>
      <c r="Q139" s="2"/>
      <c r="R139" s="2"/>
      <c r="S139" s="2"/>
      <c r="T139" s="2"/>
      <c r="U139" s="2"/>
      <c r="V139" s="2"/>
      <c r="W139" s="2"/>
      <c r="X139" s="2"/>
      <c r="Y139" s="2"/>
      <c r="Z139" s="2"/>
    </row>
    <row r="140" spans="2:26" ht="15.75" customHeight="1">
      <c r="B140" s="2"/>
      <c r="C140" s="2"/>
      <c r="D140" s="1"/>
      <c r="E140" s="11"/>
      <c r="F140" s="6"/>
      <c r="G140" s="2"/>
      <c r="H140" s="2"/>
      <c r="I140" s="2"/>
      <c r="J140" s="2"/>
      <c r="K140" s="2"/>
      <c r="L140" s="2"/>
      <c r="M140" s="2"/>
      <c r="N140" s="2"/>
      <c r="O140" s="2"/>
      <c r="P140" s="2"/>
      <c r="Q140" s="2"/>
      <c r="R140" s="2"/>
      <c r="S140" s="2"/>
      <c r="T140" s="2"/>
      <c r="U140" s="2"/>
      <c r="V140" s="2"/>
      <c r="W140" s="2"/>
      <c r="X140" s="2"/>
      <c r="Y140" s="2"/>
      <c r="Z140" s="2"/>
    </row>
    <row r="141" spans="2:26" ht="15.75" customHeight="1">
      <c r="B141" s="2"/>
      <c r="C141" s="2"/>
      <c r="D141" s="1"/>
      <c r="E141" s="11"/>
      <c r="F141" s="6"/>
      <c r="G141" s="2"/>
      <c r="H141" s="2"/>
      <c r="I141" s="2"/>
      <c r="J141" s="2"/>
      <c r="K141" s="2"/>
      <c r="L141" s="2"/>
      <c r="M141" s="2"/>
      <c r="N141" s="2"/>
      <c r="O141" s="2"/>
      <c r="P141" s="2"/>
      <c r="Q141" s="2"/>
      <c r="R141" s="2"/>
      <c r="S141" s="2"/>
      <c r="T141" s="2"/>
      <c r="U141" s="2"/>
      <c r="V141" s="2"/>
      <c r="W141" s="2"/>
      <c r="X141" s="2"/>
      <c r="Y141" s="2"/>
      <c r="Z141" s="2"/>
    </row>
    <row r="142" spans="2:26" ht="15.75" customHeight="1">
      <c r="B142" s="2"/>
      <c r="C142" s="2"/>
      <c r="D142" s="1"/>
      <c r="E142" s="11"/>
      <c r="F142" s="6"/>
      <c r="G142" s="2"/>
      <c r="H142" s="2"/>
      <c r="I142" s="2"/>
      <c r="J142" s="2"/>
      <c r="K142" s="2"/>
      <c r="L142" s="2"/>
      <c r="M142" s="2"/>
      <c r="N142" s="2"/>
      <c r="O142" s="2"/>
      <c r="P142" s="2"/>
      <c r="Q142" s="2"/>
      <c r="R142" s="2"/>
      <c r="S142" s="2"/>
      <c r="T142" s="2"/>
      <c r="U142" s="2"/>
      <c r="V142" s="2"/>
      <c r="W142" s="2"/>
      <c r="X142" s="2"/>
      <c r="Y142" s="2"/>
      <c r="Z142" s="2"/>
    </row>
    <row r="143" spans="2:26" ht="15.75" customHeight="1">
      <c r="B143" s="2"/>
      <c r="C143" s="2"/>
      <c r="D143" s="1"/>
      <c r="E143" s="11"/>
      <c r="F143" s="6"/>
      <c r="G143" s="2"/>
      <c r="H143" s="2"/>
      <c r="I143" s="2"/>
      <c r="J143" s="2"/>
      <c r="K143" s="2"/>
      <c r="L143" s="2"/>
      <c r="M143" s="2"/>
      <c r="N143" s="2"/>
      <c r="O143" s="2"/>
      <c r="P143" s="2"/>
      <c r="Q143" s="2"/>
      <c r="R143" s="2"/>
      <c r="S143" s="2"/>
      <c r="T143" s="2"/>
      <c r="U143" s="2"/>
      <c r="V143" s="2"/>
      <c r="W143" s="2"/>
      <c r="X143" s="2"/>
      <c r="Y143" s="2"/>
      <c r="Z143" s="2"/>
    </row>
    <row r="144" spans="2:26" ht="15.75" customHeight="1">
      <c r="B144" s="2"/>
      <c r="C144" s="2"/>
      <c r="D144" s="1"/>
      <c r="E144" s="11"/>
      <c r="F144" s="6"/>
      <c r="G144" s="2"/>
      <c r="H144" s="2"/>
      <c r="I144" s="2"/>
      <c r="J144" s="2"/>
      <c r="K144" s="2"/>
      <c r="L144" s="2"/>
      <c r="M144" s="2"/>
      <c r="N144" s="2"/>
      <c r="O144" s="2"/>
      <c r="P144" s="2"/>
      <c r="Q144" s="2"/>
      <c r="R144" s="2"/>
      <c r="S144" s="2"/>
      <c r="T144" s="2"/>
      <c r="U144" s="2"/>
      <c r="V144" s="2"/>
      <c r="W144" s="2"/>
      <c r="X144" s="2"/>
      <c r="Y144" s="2"/>
      <c r="Z144" s="2"/>
    </row>
    <row r="145" spans="2:26" ht="15.75" customHeight="1">
      <c r="B145" s="2"/>
      <c r="C145" s="2"/>
      <c r="D145" s="1"/>
      <c r="E145" s="11"/>
      <c r="F145" s="6"/>
      <c r="G145" s="2"/>
      <c r="H145" s="2"/>
      <c r="I145" s="2"/>
      <c r="J145" s="2"/>
      <c r="K145" s="2"/>
      <c r="L145" s="2"/>
      <c r="M145" s="2"/>
      <c r="N145" s="2"/>
      <c r="O145" s="2"/>
      <c r="P145" s="2"/>
      <c r="Q145" s="2"/>
      <c r="R145" s="2"/>
      <c r="S145" s="2"/>
      <c r="T145" s="2"/>
      <c r="U145" s="2"/>
      <c r="V145" s="2"/>
      <c r="W145" s="2"/>
      <c r="X145" s="2"/>
      <c r="Y145" s="2"/>
      <c r="Z145" s="2"/>
    </row>
    <row r="146" spans="2:26" ht="15.75" customHeight="1">
      <c r="B146" s="2"/>
      <c r="C146" s="2"/>
      <c r="D146" s="1"/>
      <c r="E146" s="11"/>
      <c r="F146" s="6"/>
      <c r="G146" s="2"/>
      <c r="H146" s="2"/>
      <c r="I146" s="2"/>
      <c r="J146" s="2"/>
      <c r="K146" s="2"/>
      <c r="L146" s="2"/>
      <c r="M146" s="2"/>
      <c r="N146" s="2"/>
      <c r="O146" s="2"/>
      <c r="P146" s="2"/>
      <c r="Q146" s="2"/>
      <c r="R146" s="2"/>
      <c r="S146" s="2"/>
      <c r="T146" s="2"/>
      <c r="U146" s="2"/>
      <c r="V146" s="2"/>
      <c r="W146" s="2"/>
      <c r="X146" s="2"/>
      <c r="Y146" s="2"/>
      <c r="Z146" s="2"/>
    </row>
    <row r="147" spans="2:26" ht="15.75" customHeight="1">
      <c r="B147" s="2"/>
      <c r="C147" s="2"/>
      <c r="D147" s="1"/>
      <c r="E147" s="11"/>
      <c r="F147" s="6"/>
      <c r="G147" s="2"/>
      <c r="H147" s="2"/>
      <c r="I147" s="2"/>
      <c r="J147" s="2"/>
      <c r="K147" s="2"/>
      <c r="L147" s="2"/>
      <c r="M147" s="2"/>
      <c r="N147" s="2"/>
      <c r="O147" s="2"/>
      <c r="P147" s="2"/>
      <c r="Q147" s="2"/>
      <c r="R147" s="2"/>
      <c r="S147" s="2"/>
      <c r="T147" s="2"/>
      <c r="U147" s="2"/>
      <c r="V147" s="2"/>
      <c r="W147" s="2"/>
      <c r="X147" s="2"/>
      <c r="Y147" s="2"/>
      <c r="Z147" s="2"/>
    </row>
    <row r="148" spans="2:26" ht="15.75" customHeight="1">
      <c r="B148" s="2"/>
      <c r="C148" s="2"/>
      <c r="D148" s="1"/>
      <c r="E148" s="11"/>
      <c r="F148" s="6"/>
      <c r="G148" s="2"/>
      <c r="H148" s="2"/>
      <c r="I148" s="2"/>
      <c r="J148" s="2"/>
      <c r="K148" s="2"/>
      <c r="L148" s="2"/>
      <c r="M148" s="2"/>
      <c r="N148" s="2"/>
      <c r="O148" s="2"/>
      <c r="P148" s="2"/>
      <c r="Q148" s="2"/>
      <c r="R148" s="2"/>
      <c r="S148" s="2"/>
      <c r="T148" s="2"/>
      <c r="U148" s="2"/>
      <c r="V148" s="2"/>
      <c r="W148" s="2"/>
      <c r="X148" s="2"/>
      <c r="Y148" s="2"/>
      <c r="Z148" s="2"/>
    </row>
    <row r="149" spans="2:26" ht="15.75" customHeight="1">
      <c r="B149" s="2"/>
      <c r="C149" s="2"/>
      <c r="D149" s="1"/>
      <c r="E149" s="11"/>
      <c r="F149" s="6"/>
      <c r="G149" s="2"/>
      <c r="H149" s="2"/>
      <c r="I149" s="2"/>
      <c r="J149" s="2"/>
      <c r="K149" s="2"/>
      <c r="L149" s="2"/>
      <c r="M149" s="2"/>
      <c r="N149" s="2"/>
      <c r="O149" s="2"/>
      <c r="P149" s="2"/>
      <c r="Q149" s="2"/>
      <c r="R149" s="2"/>
      <c r="S149" s="2"/>
      <c r="T149" s="2"/>
      <c r="U149" s="2"/>
      <c r="V149" s="2"/>
      <c r="W149" s="2"/>
      <c r="X149" s="2"/>
      <c r="Y149" s="2"/>
      <c r="Z149" s="2"/>
    </row>
    <row r="150" spans="2:26" ht="15.75" customHeight="1">
      <c r="B150" s="2"/>
      <c r="C150" s="2"/>
      <c r="D150" s="1"/>
      <c r="E150" s="11"/>
      <c r="F150" s="6"/>
      <c r="G150" s="2"/>
      <c r="H150" s="2"/>
      <c r="I150" s="2"/>
      <c r="J150" s="2"/>
      <c r="K150" s="2"/>
      <c r="L150" s="2"/>
      <c r="M150" s="2"/>
      <c r="N150" s="2"/>
      <c r="O150" s="2"/>
      <c r="P150" s="2"/>
      <c r="Q150" s="2"/>
      <c r="R150" s="2"/>
      <c r="S150" s="2"/>
      <c r="T150" s="2"/>
      <c r="U150" s="2"/>
      <c r="V150" s="2"/>
      <c r="W150" s="2"/>
      <c r="X150" s="2"/>
      <c r="Y150" s="2"/>
      <c r="Z150" s="2"/>
    </row>
    <row r="151" spans="2:26" ht="15.75" customHeight="1">
      <c r="B151" s="2"/>
      <c r="C151" s="2"/>
      <c r="D151" s="1"/>
      <c r="E151" s="11"/>
      <c r="F151" s="6"/>
      <c r="G151" s="2"/>
      <c r="H151" s="2"/>
      <c r="I151" s="2"/>
      <c r="J151" s="2"/>
      <c r="K151" s="2"/>
      <c r="L151" s="2"/>
      <c r="M151" s="2"/>
      <c r="N151" s="2"/>
      <c r="O151" s="2"/>
      <c r="P151" s="2"/>
      <c r="Q151" s="2"/>
      <c r="R151" s="2"/>
      <c r="S151" s="2"/>
      <c r="T151" s="2"/>
      <c r="U151" s="2"/>
      <c r="V151" s="2"/>
      <c r="W151" s="2"/>
      <c r="X151" s="2"/>
      <c r="Y151" s="2"/>
      <c r="Z151" s="2"/>
    </row>
    <row r="152" spans="2:26" ht="15.75" customHeight="1">
      <c r="B152" s="2"/>
      <c r="C152" s="2"/>
      <c r="D152" s="1"/>
      <c r="E152" s="11"/>
      <c r="F152" s="6"/>
      <c r="G152" s="2"/>
      <c r="H152" s="2"/>
      <c r="I152" s="2"/>
      <c r="J152" s="2"/>
      <c r="K152" s="2"/>
      <c r="L152" s="2"/>
      <c r="M152" s="2"/>
      <c r="N152" s="2"/>
      <c r="O152" s="2"/>
      <c r="P152" s="2"/>
      <c r="Q152" s="2"/>
      <c r="R152" s="2"/>
      <c r="S152" s="2"/>
      <c r="T152" s="2"/>
      <c r="U152" s="2"/>
      <c r="V152" s="2"/>
      <c r="W152" s="2"/>
      <c r="X152" s="2"/>
      <c r="Y152" s="2"/>
      <c r="Z152" s="2"/>
    </row>
    <row r="153" spans="2:26" ht="15.75" customHeight="1">
      <c r="B153" s="2"/>
      <c r="C153" s="2"/>
      <c r="D153" s="1"/>
      <c r="E153" s="11"/>
      <c r="F153" s="6"/>
      <c r="G153" s="2"/>
      <c r="H153" s="2"/>
      <c r="I153" s="2"/>
      <c r="J153" s="2"/>
      <c r="K153" s="2"/>
      <c r="L153" s="2"/>
      <c r="M153" s="2"/>
      <c r="N153" s="2"/>
      <c r="O153" s="2"/>
      <c r="P153" s="2"/>
      <c r="Q153" s="2"/>
      <c r="R153" s="2"/>
      <c r="S153" s="2"/>
      <c r="T153" s="2"/>
      <c r="U153" s="2"/>
      <c r="V153" s="2"/>
      <c r="W153" s="2"/>
      <c r="X153" s="2"/>
      <c r="Y153" s="2"/>
      <c r="Z153" s="2"/>
    </row>
    <row r="154" spans="2:26" ht="15.75" customHeight="1">
      <c r="B154" s="2"/>
      <c r="C154" s="2"/>
      <c r="D154" s="1"/>
      <c r="E154" s="11"/>
      <c r="F154" s="6"/>
      <c r="G154" s="2"/>
      <c r="H154" s="2"/>
      <c r="I154" s="2"/>
      <c r="J154" s="2"/>
      <c r="K154" s="2"/>
      <c r="L154" s="2"/>
      <c r="M154" s="2"/>
      <c r="N154" s="2"/>
      <c r="O154" s="2"/>
      <c r="P154" s="2"/>
      <c r="Q154" s="2"/>
      <c r="R154" s="2"/>
      <c r="S154" s="2"/>
      <c r="T154" s="2"/>
      <c r="U154" s="2"/>
      <c r="V154" s="2"/>
      <c r="W154" s="2"/>
      <c r="X154" s="2"/>
      <c r="Y154" s="2"/>
      <c r="Z154" s="2"/>
    </row>
    <row r="155" spans="2:26" ht="15.75" customHeight="1">
      <c r="B155" s="2"/>
      <c r="C155" s="2"/>
      <c r="D155" s="1"/>
      <c r="E155" s="11"/>
      <c r="F155" s="6"/>
      <c r="G155" s="2"/>
      <c r="H155" s="2"/>
      <c r="I155" s="2"/>
      <c r="J155" s="2"/>
      <c r="K155" s="2"/>
      <c r="L155" s="2"/>
      <c r="M155" s="2"/>
      <c r="N155" s="2"/>
      <c r="O155" s="2"/>
      <c r="P155" s="2"/>
      <c r="Q155" s="2"/>
      <c r="R155" s="2"/>
      <c r="S155" s="2"/>
      <c r="T155" s="2"/>
      <c r="U155" s="2"/>
      <c r="V155" s="2"/>
      <c r="W155" s="2"/>
      <c r="X155" s="2"/>
      <c r="Y155" s="2"/>
      <c r="Z155" s="2"/>
    </row>
    <row r="156" spans="2:26" ht="15.75" customHeight="1">
      <c r="B156" s="2"/>
      <c r="C156" s="2"/>
      <c r="D156" s="1"/>
      <c r="E156" s="11"/>
      <c r="F156" s="6"/>
      <c r="G156" s="2"/>
      <c r="H156" s="2"/>
      <c r="I156" s="2"/>
      <c r="J156" s="2"/>
      <c r="K156" s="2"/>
      <c r="L156" s="2"/>
      <c r="M156" s="2"/>
      <c r="N156" s="2"/>
      <c r="O156" s="2"/>
      <c r="P156" s="2"/>
      <c r="Q156" s="2"/>
      <c r="R156" s="2"/>
      <c r="S156" s="2"/>
      <c r="T156" s="2"/>
      <c r="U156" s="2"/>
      <c r="V156" s="2"/>
      <c r="W156" s="2"/>
      <c r="X156" s="2"/>
      <c r="Y156" s="2"/>
      <c r="Z156" s="2"/>
    </row>
    <row r="157" spans="2:26" ht="15.75" customHeight="1">
      <c r="B157" s="2"/>
      <c r="C157" s="2"/>
      <c r="D157" s="1"/>
      <c r="E157" s="11"/>
      <c r="F157" s="6"/>
      <c r="G157" s="2"/>
      <c r="H157" s="2"/>
      <c r="I157" s="2"/>
      <c r="J157" s="2"/>
      <c r="K157" s="2"/>
      <c r="L157" s="2"/>
      <c r="M157" s="2"/>
      <c r="N157" s="2"/>
      <c r="O157" s="2"/>
      <c r="P157" s="2"/>
      <c r="Q157" s="2"/>
      <c r="R157" s="2"/>
      <c r="S157" s="2"/>
      <c r="T157" s="2"/>
      <c r="U157" s="2"/>
      <c r="V157" s="2"/>
      <c r="W157" s="2"/>
      <c r="X157" s="2"/>
      <c r="Y157" s="2"/>
      <c r="Z157" s="2"/>
    </row>
    <row r="158" spans="2:26" ht="15.75" customHeight="1">
      <c r="B158" s="2"/>
      <c r="C158" s="2"/>
      <c r="D158" s="1"/>
      <c r="E158" s="11"/>
      <c r="F158" s="6"/>
      <c r="G158" s="2"/>
      <c r="H158" s="2"/>
      <c r="I158" s="2"/>
      <c r="J158" s="2"/>
      <c r="K158" s="2"/>
      <c r="L158" s="2"/>
      <c r="M158" s="2"/>
      <c r="N158" s="2"/>
      <c r="O158" s="2"/>
      <c r="P158" s="2"/>
      <c r="Q158" s="2"/>
      <c r="R158" s="2"/>
      <c r="S158" s="2"/>
      <c r="T158" s="2"/>
      <c r="U158" s="2"/>
      <c r="V158" s="2"/>
      <c r="W158" s="2"/>
      <c r="X158" s="2"/>
      <c r="Y158" s="2"/>
      <c r="Z158" s="2"/>
    </row>
    <row r="159" spans="2:26" ht="15.75" customHeight="1">
      <c r="B159" s="2"/>
      <c r="C159" s="2"/>
      <c r="D159" s="1"/>
      <c r="E159" s="11"/>
      <c r="F159" s="6"/>
      <c r="G159" s="2"/>
      <c r="H159" s="2"/>
      <c r="I159" s="2"/>
      <c r="J159" s="2"/>
      <c r="K159" s="2"/>
      <c r="L159" s="2"/>
      <c r="M159" s="2"/>
      <c r="N159" s="2"/>
      <c r="O159" s="2"/>
      <c r="P159" s="2"/>
      <c r="Q159" s="2"/>
      <c r="R159" s="2"/>
      <c r="S159" s="2"/>
      <c r="T159" s="2"/>
      <c r="U159" s="2"/>
      <c r="V159" s="2"/>
      <c r="W159" s="2"/>
      <c r="X159" s="2"/>
      <c r="Y159" s="2"/>
      <c r="Z159" s="2"/>
    </row>
    <row r="160" spans="2:26" ht="15.75" customHeight="1">
      <c r="B160" s="2"/>
      <c r="C160" s="2"/>
      <c r="D160" s="1"/>
      <c r="E160" s="11"/>
      <c r="F160" s="6"/>
      <c r="G160" s="2"/>
      <c r="H160" s="2"/>
      <c r="I160" s="2"/>
      <c r="J160" s="2"/>
      <c r="K160" s="2"/>
      <c r="L160" s="2"/>
      <c r="M160" s="2"/>
      <c r="N160" s="2"/>
      <c r="O160" s="2"/>
      <c r="P160" s="2"/>
      <c r="Q160" s="2"/>
      <c r="R160" s="2"/>
      <c r="S160" s="2"/>
      <c r="T160" s="2"/>
      <c r="U160" s="2"/>
      <c r="V160" s="2"/>
      <c r="W160" s="2"/>
      <c r="X160" s="2"/>
      <c r="Y160" s="2"/>
      <c r="Z160" s="2"/>
    </row>
    <row r="161" spans="2:26" ht="15.75" customHeight="1">
      <c r="B161" s="2"/>
      <c r="C161" s="2"/>
      <c r="D161" s="1"/>
      <c r="E161" s="11"/>
      <c r="F161" s="6"/>
      <c r="G161" s="2"/>
      <c r="H161" s="2"/>
      <c r="I161" s="2"/>
      <c r="J161" s="2"/>
      <c r="K161" s="2"/>
      <c r="L161" s="2"/>
      <c r="M161" s="2"/>
      <c r="N161" s="2"/>
      <c r="O161" s="2"/>
      <c r="P161" s="2"/>
      <c r="Q161" s="2"/>
      <c r="R161" s="2"/>
      <c r="S161" s="2"/>
      <c r="T161" s="2"/>
      <c r="U161" s="2"/>
      <c r="V161" s="2"/>
      <c r="W161" s="2"/>
      <c r="X161" s="2"/>
      <c r="Y161" s="2"/>
      <c r="Z161" s="2"/>
    </row>
    <row r="162" spans="2:26" ht="15.75" customHeight="1">
      <c r="B162" s="2"/>
      <c r="C162" s="2"/>
      <c r="D162" s="1"/>
      <c r="E162" s="11"/>
      <c r="F162" s="6"/>
      <c r="G162" s="2"/>
      <c r="H162" s="2"/>
      <c r="I162" s="2"/>
      <c r="J162" s="2"/>
      <c r="K162" s="2"/>
      <c r="L162" s="2"/>
      <c r="M162" s="2"/>
      <c r="N162" s="2"/>
      <c r="O162" s="2"/>
      <c r="P162" s="2"/>
      <c r="Q162" s="2"/>
      <c r="R162" s="2"/>
      <c r="S162" s="2"/>
      <c r="T162" s="2"/>
      <c r="U162" s="2"/>
      <c r="V162" s="2"/>
      <c r="W162" s="2"/>
      <c r="X162" s="2"/>
      <c r="Y162" s="2"/>
      <c r="Z162" s="2"/>
    </row>
    <row r="163" spans="2:26" ht="15.75" customHeight="1">
      <c r="B163" s="2"/>
      <c r="C163" s="2"/>
      <c r="D163" s="1"/>
      <c r="E163" s="11"/>
      <c r="F163" s="6"/>
      <c r="G163" s="2"/>
      <c r="H163" s="2"/>
      <c r="I163" s="2"/>
      <c r="J163" s="2"/>
      <c r="K163" s="2"/>
      <c r="L163" s="2"/>
      <c r="M163" s="2"/>
      <c r="N163" s="2"/>
      <c r="O163" s="2"/>
      <c r="P163" s="2"/>
      <c r="Q163" s="2"/>
      <c r="R163" s="2"/>
      <c r="S163" s="2"/>
      <c r="T163" s="2"/>
      <c r="U163" s="2"/>
      <c r="V163" s="2"/>
      <c r="W163" s="2"/>
      <c r="X163" s="2"/>
      <c r="Y163" s="2"/>
      <c r="Z163" s="2"/>
    </row>
    <row r="164" spans="2:26" ht="15.75" customHeight="1">
      <c r="B164" s="2"/>
      <c r="C164" s="2"/>
      <c r="D164" s="1"/>
      <c r="E164" s="11"/>
      <c r="F164" s="6"/>
      <c r="G164" s="2"/>
      <c r="H164" s="2"/>
      <c r="I164" s="2"/>
      <c r="J164" s="2"/>
      <c r="K164" s="2"/>
      <c r="L164" s="2"/>
      <c r="M164" s="2"/>
      <c r="N164" s="2"/>
      <c r="O164" s="2"/>
      <c r="P164" s="2"/>
      <c r="Q164" s="2"/>
      <c r="R164" s="2"/>
      <c r="S164" s="2"/>
      <c r="T164" s="2"/>
      <c r="U164" s="2"/>
      <c r="V164" s="2"/>
      <c r="W164" s="2"/>
      <c r="X164" s="2"/>
      <c r="Y164" s="2"/>
      <c r="Z164" s="2"/>
    </row>
    <row r="165" spans="2:26" ht="15.75" customHeight="1">
      <c r="B165" s="2"/>
      <c r="C165" s="2"/>
      <c r="D165" s="1"/>
      <c r="E165" s="11"/>
      <c r="F165" s="6"/>
      <c r="G165" s="2"/>
      <c r="H165" s="2"/>
      <c r="I165" s="2"/>
      <c r="J165" s="2"/>
      <c r="K165" s="2"/>
      <c r="L165" s="2"/>
      <c r="M165" s="2"/>
      <c r="N165" s="2"/>
      <c r="O165" s="2"/>
      <c r="P165" s="2"/>
      <c r="Q165" s="2"/>
      <c r="R165" s="2"/>
      <c r="S165" s="2"/>
      <c r="T165" s="2"/>
      <c r="U165" s="2"/>
      <c r="V165" s="2"/>
      <c r="W165" s="2"/>
      <c r="X165" s="2"/>
      <c r="Y165" s="2"/>
      <c r="Z165" s="2"/>
    </row>
    <row r="166" spans="2:26" ht="15.75" customHeight="1">
      <c r="B166" s="2"/>
      <c r="C166" s="2"/>
      <c r="D166" s="1"/>
      <c r="E166" s="11"/>
      <c r="F166" s="6"/>
      <c r="G166" s="2"/>
      <c r="H166" s="2"/>
      <c r="I166" s="2"/>
      <c r="J166" s="2"/>
      <c r="K166" s="2"/>
      <c r="L166" s="2"/>
      <c r="M166" s="2"/>
      <c r="N166" s="2"/>
      <c r="O166" s="2"/>
      <c r="P166" s="2"/>
      <c r="Q166" s="2"/>
      <c r="R166" s="2"/>
      <c r="S166" s="2"/>
      <c r="T166" s="2"/>
      <c r="U166" s="2"/>
      <c r="V166" s="2"/>
      <c r="W166" s="2"/>
      <c r="X166" s="2"/>
      <c r="Y166" s="2"/>
      <c r="Z166" s="2"/>
    </row>
    <row r="167" spans="2:26" ht="15.75" customHeight="1">
      <c r="B167" s="2"/>
      <c r="C167" s="2"/>
      <c r="D167" s="1"/>
      <c r="E167" s="11"/>
      <c r="F167" s="6"/>
      <c r="G167" s="2"/>
      <c r="H167" s="2"/>
      <c r="I167" s="2"/>
      <c r="J167" s="2"/>
      <c r="K167" s="2"/>
      <c r="L167" s="2"/>
      <c r="M167" s="2"/>
      <c r="N167" s="2"/>
      <c r="O167" s="2"/>
      <c r="P167" s="2"/>
      <c r="Q167" s="2"/>
      <c r="R167" s="2"/>
      <c r="S167" s="2"/>
      <c r="T167" s="2"/>
      <c r="U167" s="2"/>
      <c r="V167" s="2"/>
      <c r="W167" s="2"/>
      <c r="X167" s="2"/>
      <c r="Y167" s="2"/>
      <c r="Z167" s="2"/>
    </row>
    <row r="168" spans="2:26" ht="15.75" customHeight="1">
      <c r="B168" s="2"/>
      <c r="C168" s="2"/>
      <c r="D168" s="1"/>
      <c r="E168" s="11"/>
      <c r="F168" s="6"/>
      <c r="G168" s="2"/>
      <c r="H168" s="2"/>
      <c r="I168" s="2"/>
      <c r="J168" s="2"/>
      <c r="K168" s="2"/>
      <c r="L168" s="2"/>
      <c r="M168" s="2"/>
      <c r="N168" s="2"/>
      <c r="O168" s="2"/>
      <c r="P168" s="2"/>
      <c r="Q168" s="2"/>
      <c r="R168" s="2"/>
      <c r="S168" s="2"/>
      <c r="T168" s="2"/>
      <c r="U168" s="2"/>
      <c r="V168" s="2"/>
      <c r="W168" s="2"/>
      <c r="X168" s="2"/>
      <c r="Y168" s="2"/>
      <c r="Z168" s="2"/>
    </row>
    <row r="169" spans="2:26" ht="15.75" customHeight="1">
      <c r="B169" s="2"/>
      <c r="C169" s="2"/>
      <c r="D169" s="1"/>
      <c r="E169" s="11"/>
      <c r="F169" s="6"/>
      <c r="G169" s="2"/>
      <c r="H169" s="2"/>
      <c r="I169" s="2"/>
      <c r="J169" s="2"/>
      <c r="K169" s="2"/>
      <c r="L169" s="2"/>
      <c r="M169" s="2"/>
      <c r="N169" s="2"/>
      <c r="O169" s="2"/>
      <c r="P169" s="2"/>
      <c r="Q169" s="2"/>
      <c r="R169" s="2"/>
      <c r="S169" s="2"/>
      <c r="T169" s="2"/>
      <c r="U169" s="2"/>
      <c r="V169" s="2"/>
      <c r="W169" s="2"/>
      <c r="X169" s="2"/>
      <c r="Y169" s="2"/>
      <c r="Z169" s="2"/>
    </row>
    <row r="170" spans="2:26" ht="15.75" customHeight="1">
      <c r="B170" s="2"/>
      <c r="C170" s="2"/>
      <c r="D170" s="1"/>
      <c r="E170" s="11"/>
      <c r="F170" s="6"/>
      <c r="G170" s="2"/>
      <c r="H170" s="2"/>
      <c r="I170" s="2"/>
      <c r="J170" s="2"/>
      <c r="K170" s="2"/>
      <c r="L170" s="2"/>
      <c r="M170" s="2"/>
      <c r="N170" s="2"/>
      <c r="O170" s="2"/>
      <c r="P170" s="2"/>
      <c r="Q170" s="2"/>
      <c r="R170" s="2"/>
      <c r="S170" s="2"/>
      <c r="T170" s="2"/>
      <c r="U170" s="2"/>
      <c r="V170" s="2"/>
      <c r="W170" s="2"/>
      <c r="X170" s="2"/>
      <c r="Y170" s="2"/>
      <c r="Z170" s="2"/>
    </row>
    <row r="171" spans="2:26" ht="15.75" customHeight="1">
      <c r="B171" s="2"/>
      <c r="C171" s="2"/>
      <c r="D171" s="1"/>
      <c r="E171" s="11"/>
      <c r="F171" s="6"/>
      <c r="G171" s="2"/>
      <c r="H171" s="2"/>
      <c r="I171" s="2"/>
      <c r="J171" s="2"/>
      <c r="K171" s="2"/>
      <c r="L171" s="2"/>
      <c r="M171" s="2"/>
      <c r="N171" s="2"/>
      <c r="O171" s="2"/>
      <c r="P171" s="2"/>
      <c r="Q171" s="2"/>
      <c r="R171" s="2"/>
      <c r="S171" s="2"/>
      <c r="T171" s="2"/>
      <c r="U171" s="2"/>
      <c r="V171" s="2"/>
      <c r="W171" s="2"/>
      <c r="X171" s="2"/>
      <c r="Y171" s="2"/>
      <c r="Z171" s="2"/>
    </row>
    <row r="172" spans="2:26" ht="15.75" customHeight="1">
      <c r="B172" s="2"/>
      <c r="C172" s="2"/>
      <c r="D172" s="1"/>
      <c r="E172" s="11"/>
      <c r="F172" s="6"/>
      <c r="G172" s="2"/>
      <c r="H172" s="2"/>
      <c r="I172" s="2"/>
      <c r="J172" s="2"/>
      <c r="K172" s="2"/>
      <c r="L172" s="2"/>
      <c r="M172" s="2"/>
      <c r="N172" s="2"/>
      <c r="O172" s="2"/>
      <c r="P172" s="2"/>
      <c r="Q172" s="2"/>
      <c r="R172" s="2"/>
      <c r="S172" s="2"/>
      <c r="T172" s="2"/>
      <c r="U172" s="2"/>
      <c r="V172" s="2"/>
      <c r="W172" s="2"/>
      <c r="X172" s="2"/>
      <c r="Y172" s="2"/>
      <c r="Z172" s="2"/>
    </row>
    <row r="173" spans="2:26" ht="15.75" customHeight="1">
      <c r="B173" s="2"/>
      <c r="C173" s="2"/>
      <c r="D173" s="1"/>
      <c r="E173" s="11"/>
      <c r="F173" s="6"/>
      <c r="G173" s="2"/>
      <c r="H173" s="2"/>
      <c r="I173" s="2"/>
      <c r="J173" s="2"/>
      <c r="K173" s="2"/>
      <c r="L173" s="2"/>
      <c r="M173" s="2"/>
      <c r="N173" s="2"/>
      <c r="O173" s="2"/>
      <c r="P173" s="2"/>
      <c r="Q173" s="2"/>
      <c r="R173" s="2"/>
      <c r="S173" s="2"/>
      <c r="T173" s="2"/>
      <c r="U173" s="2"/>
      <c r="V173" s="2"/>
      <c r="W173" s="2"/>
      <c r="X173" s="2"/>
      <c r="Y173" s="2"/>
      <c r="Z173" s="2"/>
    </row>
    <row r="174" spans="2:26" ht="15.75" customHeight="1">
      <c r="B174" s="2"/>
      <c r="C174" s="2"/>
      <c r="D174" s="1"/>
      <c r="E174" s="11"/>
      <c r="F174" s="6"/>
      <c r="G174" s="2"/>
      <c r="H174" s="2"/>
      <c r="I174" s="2"/>
      <c r="J174" s="2"/>
      <c r="K174" s="2"/>
      <c r="L174" s="2"/>
      <c r="M174" s="2"/>
      <c r="N174" s="2"/>
      <c r="O174" s="2"/>
      <c r="P174" s="2"/>
      <c r="Q174" s="2"/>
      <c r="R174" s="2"/>
      <c r="S174" s="2"/>
      <c r="T174" s="2"/>
      <c r="U174" s="2"/>
      <c r="V174" s="2"/>
      <c r="W174" s="2"/>
      <c r="X174" s="2"/>
      <c r="Y174" s="2"/>
      <c r="Z174" s="2"/>
    </row>
    <row r="175" spans="2:26" ht="15.75" customHeight="1">
      <c r="B175" s="2"/>
      <c r="C175" s="2"/>
      <c r="D175" s="1"/>
      <c r="E175" s="11"/>
      <c r="F175" s="6"/>
      <c r="G175" s="2"/>
      <c r="H175" s="2"/>
      <c r="I175" s="2"/>
      <c r="J175" s="2"/>
      <c r="K175" s="2"/>
      <c r="L175" s="2"/>
      <c r="M175" s="2"/>
      <c r="N175" s="2"/>
      <c r="O175" s="2"/>
      <c r="P175" s="2"/>
      <c r="Q175" s="2"/>
      <c r="R175" s="2"/>
      <c r="S175" s="2"/>
      <c r="T175" s="2"/>
      <c r="U175" s="2"/>
      <c r="V175" s="2"/>
      <c r="W175" s="2"/>
      <c r="X175" s="2"/>
      <c r="Y175" s="2"/>
      <c r="Z175" s="2"/>
    </row>
    <row r="176" spans="2:26" ht="15.75" customHeight="1">
      <c r="B176" s="2"/>
      <c r="C176" s="2"/>
      <c r="D176" s="1"/>
      <c r="E176" s="11"/>
      <c r="F176" s="6"/>
      <c r="G176" s="2"/>
      <c r="H176" s="2"/>
      <c r="I176" s="2"/>
      <c r="J176" s="2"/>
      <c r="K176" s="2"/>
      <c r="L176" s="2"/>
      <c r="M176" s="2"/>
      <c r="N176" s="2"/>
      <c r="O176" s="2"/>
      <c r="P176" s="2"/>
      <c r="Q176" s="2"/>
      <c r="R176" s="2"/>
      <c r="S176" s="2"/>
      <c r="T176" s="2"/>
      <c r="U176" s="2"/>
      <c r="V176" s="2"/>
      <c r="W176" s="2"/>
      <c r="X176" s="2"/>
      <c r="Y176" s="2"/>
      <c r="Z176" s="2"/>
    </row>
    <row r="177" spans="2:26" ht="15.75" customHeight="1">
      <c r="B177" s="2"/>
      <c r="C177" s="2"/>
      <c r="D177" s="1"/>
      <c r="E177" s="11"/>
      <c r="F177" s="6"/>
      <c r="G177" s="2"/>
      <c r="H177" s="2"/>
      <c r="I177" s="2"/>
      <c r="J177" s="2"/>
      <c r="K177" s="2"/>
      <c r="L177" s="2"/>
      <c r="M177" s="2"/>
      <c r="N177" s="2"/>
      <c r="O177" s="2"/>
      <c r="P177" s="2"/>
      <c r="Q177" s="2"/>
      <c r="R177" s="2"/>
      <c r="S177" s="2"/>
      <c r="T177" s="2"/>
      <c r="U177" s="2"/>
      <c r="V177" s="2"/>
      <c r="W177" s="2"/>
      <c r="X177" s="2"/>
      <c r="Y177" s="2"/>
      <c r="Z177" s="2"/>
    </row>
    <row r="178" spans="2:26" ht="15.75" customHeight="1">
      <c r="B178" s="2"/>
      <c r="C178" s="2"/>
      <c r="D178" s="1"/>
      <c r="E178" s="11"/>
      <c r="F178" s="6"/>
      <c r="G178" s="2"/>
      <c r="H178" s="2"/>
      <c r="I178" s="2"/>
      <c r="J178" s="2"/>
      <c r="K178" s="2"/>
      <c r="L178" s="2"/>
      <c r="M178" s="2"/>
      <c r="N178" s="2"/>
      <c r="O178" s="2"/>
      <c r="P178" s="2"/>
      <c r="Q178" s="2"/>
      <c r="R178" s="2"/>
      <c r="S178" s="2"/>
      <c r="T178" s="2"/>
      <c r="U178" s="2"/>
      <c r="V178" s="2"/>
      <c r="W178" s="2"/>
      <c r="X178" s="2"/>
      <c r="Y178" s="2"/>
      <c r="Z178" s="2"/>
    </row>
    <row r="179" spans="2:26" ht="15.75" customHeight="1">
      <c r="B179" s="2"/>
      <c r="C179" s="2"/>
      <c r="D179" s="1"/>
      <c r="E179" s="11"/>
      <c r="F179" s="6"/>
      <c r="G179" s="2"/>
      <c r="H179" s="2"/>
      <c r="I179" s="2"/>
      <c r="J179" s="2"/>
      <c r="K179" s="2"/>
      <c r="L179" s="2"/>
      <c r="M179" s="2"/>
      <c r="N179" s="2"/>
      <c r="O179" s="2"/>
      <c r="P179" s="2"/>
      <c r="Q179" s="2"/>
      <c r="R179" s="2"/>
      <c r="S179" s="2"/>
      <c r="T179" s="2"/>
      <c r="U179" s="2"/>
      <c r="V179" s="2"/>
      <c r="W179" s="2"/>
      <c r="X179" s="2"/>
      <c r="Y179" s="2"/>
      <c r="Z179" s="2"/>
    </row>
    <row r="180" spans="2:26" ht="15.75" customHeight="1">
      <c r="B180" s="2"/>
      <c r="C180" s="2"/>
      <c r="D180" s="1"/>
      <c r="E180" s="11"/>
      <c r="F180" s="6"/>
      <c r="G180" s="2"/>
      <c r="H180" s="2"/>
      <c r="I180" s="2"/>
      <c r="J180" s="2"/>
      <c r="K180" s="2"/>
      <c r="L180" s="2"/>
      <c r="M180" s="2"/>
      <c r="N180" s="2"/>
      <c r="O180" s="2"/>
      <c r="P180" s="2"/>
      <c r="Q180" s="2"/>
      <c r="R180" s="2"/>
      <c r="S180" s="2"/>
      <c r="T180" s="2"/>
      <c r="U180" s="2"/>
      <c r="V180" s="2"/>
      <c r="W180" s="2"/>
      <c r="X180" s="2"/>
      <c r="Y180" s="2"/>
      <c r="Z180" s="2"/>
    </row>
    <row r="181" spans="2:26" ht="15.75" customHeight="1">
      <c r="B181" s="2"/>
      <c r="C181" s="2"/>
      <c r="D181" s="1"/>
      <c r="E181" s="11"/>
      <c r="F181" s="6"/>
      <c r="G181" s="2"/>
      <c r="H181" s="2"/>
      <c r="I181" s="2"/>
      <c r="J181" s="2"/>
      <c r="K181" s="2"/>
      <c r="L181" s="2"/>
      <c r="M181" s="2"/>
      <c r="N181" s="2"/>
      <c r="O181" s="2"/>
      <c r="P181" s="2"/>
      <c r="Q181" s="2"/>
      <c r="R181" s="2"/>
      <c r="S181" s="2"/>
      <c r="T181" s="2"/>
      <c r="U181" s="2"/>
      <c r="V181" s="2"/>
      <c r="W181" s="2"/>
      <c r="X181" s="2"/>
      <c r="Y181" s="2"/>
      <c r="Z181" s="2"/>
    </row>
    <row r="182" spans="2:26" ht="15.75" customHeight="1">
      <c r="B182" s="2"/>
      <c r="C182" s="2"/>
      <c r="D182" s="1"/>
      <c r="E182" s="11"/>
      <c r="F182" s="6"/>
      <c r="G182" s="2"/>
      <c r="H182" s="2"/>
      <c r="I182" s="2"/>
      <c r="J182" s="2"/>
      <c r="K182" s="2"/>
      <c r="L182" s="2"/>
      <c r="M182" s="2"/>
      <c r="N182" s="2"/>
      <c r="O182" s="2"/>
      <c r="P182" s="2"/>
      <c r="Q182" s="2"/>
      <c r="R182" s="2"/>
      <c r="S182" s="2"/>
      <c r="T182" s="2"/>
      <c r="U182" s="2"/>
      <c r="V182" s="2"/>
      <c r="W182" s="2"/>
      <c r="X182" s="2"/>
      <c r="Y182" s="2"/>
      <c r="Z182" s="2"/>
    </row>
    <row r="183" spans="2:26" ht="15.75" customHeight="1">
      <c r="B183" s="2"/>
      <c r="C183" s="2"/>
      <c r="D183" s="1"/>
      <c r="E183" s="11"/>
      <c r="F183" s="6"/>
      <c r="G183" s="2"/>
      <c r="H183" s="2"/>
      <c r="I183" s="2"/>
      <c r="J183" s="2"/>
      <c r="K183" s="2"/>
      <c r="L183" s="2"/>
      <c r="M183" s="2"/>
      <c r="N183" s="2"/>
      <c r="O183" s="2"/>
      <c r="P183" s="2"/>
      <c r="Q183" s="2"/>
      <c r="R183" s="2"/>
      <c r="S183" s="2"/>
      <c r="T183" s="2"/>
      <c r="U183" s="2"/>
      <c r="V183" s="2"/>
      <c r="W183" s="2"/>
      <c r="X183" s="2"/>
      <c r="Y183" s="2"/>
      <c r="Z183" s="2"/>
    </row>
    <row r="184" spans="2:26" ht="15.75" customHeight="1">
      <c r="B184" s="2"/>
      <c r="C184" s="2"/>
      <c r="D184" s="1"/>
      <c r="E184" s="11"/>
      <c r="F184" s="6"/>
      <c r="G184" s="2"/>
      <c r="H184" s="2"/>
      <c r="I184" s="2"/>
      <c r="J184" s="2"/>
      <c r="K184" s="2"/>
      <c r="L184" s="2"/>
      <c r="M184" s="2"/>
      <c r="N184" s="2"/>
      <c r="O184" s="2"/>
      <c r="P184" s="2"/>
      <c r="Q184" s="2"/>
      <c r="R184" s="2"/>
      <c r="S184" s="2"/>
      <c r="T184" s="2"/>
      <c r="U184" s="2"/>
      <c r="V184" s="2"/>
      <c r="W184" s="2"/>
      <c r="X184" s="2"/>
      <c r="Y184" s="2"/>
      <c r="Z184" s="2"/>
    </row>
    <row r="185" spans="2:26" ht="15.75" customHeight="1">
      <c r="B185" s="2"/>
      <c r="C185" s="2"/>
      <c r="D185" s="1"/>
      <c r="E185" s="11"/>
      <c r="F185" s="6"/>
      <c r="G185" s="2"/>
      <c r="H185" s="2"/>
      <c r="I185" s="2"/>
      <c r="J185" s="2"/>
      <c r="K185" s="2"/>
      <c r="L185" s="2"/>
      <c r="M185" s="2"/>
      <c r="N185" s="2"/>
      <c r="O185" s="2"/>
      <c r="P185" s="2"/>
      <c r="Q185" s="2"/>
      <c r="R185" s="2"/>
      <c r="S185" s="2"/>
      <c r="T185" s="2"/>
      <c r="U185" s="2"/>
      <c r="V185" s="2"/>
      <c r="W185" s="2"/>
      <c r="X185" s="2"/>
      <c r="Y185" s="2"/>
      <c r="Z185" s="2"/>
    </row>
    <row r="186" spans="2:26" ht="15.75" customHeight="1">
      <c r="B186" s="2"/>
      <c r="C186" s="2"/>
      <c r="D186" s="1"/>
      <c r="E186" s="11"/>
      <c r="F186" s="6"/>
      <c r="G186" s="2"/>
      <c r="H186" s="2"/>
      <c r="I186" s="2"/>
      <c r="J186" s="2"/>
      <c r="K186" s="2"/>
      <c r="L186" s="2"/>
      <c r="M186" s="2"/>
      <c r="N186" s="2"/>
      <c r="O186" s="2"/>
      <c r="P186" s="2"/>
      <c r="Q186" s="2"/>
      <c r="R186" s="2"/>
      <c r="S186" s="2"/>
      <c r="T186" s="2"/>
      <c r="U186" s="2"/>
      <c r="V186" s="2"/>
      <c r="W186" s="2"/>
      <c r="X186" s="2"/>
      <c r="Y186" s="2"/>
      <c r="Z186" s="2"/>
    </row>
    <row r="187" spans="2:26" ht="15.75" customHeight="1">
      <c r="B187" s="2"/>
      <c r="C187" s="2"/>
      <c r="D187" s="1"/>
      <c r="E187" s="11"/>
      <c r="F187" s="6"/>
      <c r="G187" s="2"/>
      <c r="H187" s="2"/>
      <c r="I187" s="2"/>
      <c r="J187" s="2"/>
      <c r="K187" s="2"/>
      <c r="L187" s="2"/>
      <c r="M187" s="2"/>
      <c r="N187" s="2"/>
      <c r="O187" s="2"/>
      <c r="P187" s="2"/>
      <c r="Q187" s="2"/>
      <c r="R187" s="2"/>
      <c r="S187" s="2"/>
      <c r="T187" s="2"/>
      <c r="U187" s="2"/>
      <c r="V187" s="2"/>
      <c r="W187" s="2"/>
      <c r="X187" s="2"/>
      <c r="Y187" s="2"/>
      <c r="Z187" s="2"/>
    </row>
    <row r="188" spans="2:26" ht="15.75" customHeight="1">
      <c r="B188" s="2"/>
      <c r="C188" s="2"/>
      <c r="D188" s="1"/>
      <c r="E188" s="11"/>
      <c r="F188" s="6"/>
      <c r="G188" s="2"/>
      <c r="H188" s="2"/>
      <c r="I188" s="2"/>
      <c r="J188" s="2"/>
      <c r="K188" s="2"/>
      <c r="L188" s="2"/>
      <c r="M188" s="2"/>
      <c r="N188" s="2"/>
      <c r="O188" s="2"/>
      <c r="P188" s="2"/>
      <c r="Q188" s="2"/>
      <c r="R188" s="2"/>
      <c r="S188" s="2"/>
      <c r="T188" s="2"/>
      <c r="U188" s="2"/>
      <c r="V188" s="2"/>
      <c r="W188" s="2"/>
      <c r="X188" s="2"/>
      <c r="Y188" s="2"/>
      <c r="Z188" s="2"/>
    </row>
    <row r="189" spans="2:26" ht="15.75" customHeight="1">
      <c r="B189" s="2"/>
      <c r="C189" s="2"/>
      <c r="D189" s="1"/>
      <c r="E189" s="11"/>
      <c r="F189" s="6"/>
      <c r="G189" s="2"/>
      <c r="H189" s="2"/>
      <c r="I189" s="2"/>
      <c r="J189" s="2"/>
      <c r="K189" s="2"/>
      <c r="L189" s="2"/>
      <c r="M189" s="2"/>
      <c r="N189" s="2"/>
      <c r="O189" s="2"/>
      <c r="P189" s="2"/>
      <c r="Q189" s="2"/>
      <c r="R189" s="2"/>
      <c r="S189" s="2"/>
      <c r="T189" s="2"/>
      <c r="U189" s="2"/>
      <c r="V189" s="2"/>
      <c r="W189" s="2"/>
      <c r="X189" s="2"/>
      <c r="Y189" s="2"/>
      <c r="Z189" s="2"/>
    </row>
    <row r="190" spans="2:26" ht="15.75" customHeight="1">
      <c r="B190" s="2"/>
      <c r="C190" s="2"/>
      <c r="D190" s="1"/>
      <c r="E190" s="11"/>
      <c r="F190" s="6"/>
      <c r="G190" s="2"/>
      <c r="H190" s="2"/>
      <c r="I190" s="2"/>
      <c r="J190" s="2"/>
      <c r="K190" s="2"/>
      <c r="L190" s="2"/>
      <c r="M190" s="2"/>
      <c r="N190" s="2"/>
      <c r="O190" s="2"/>
      <c r="P190" s="2"/>
      <c r="Q190" s="2"/>
      <c r="R190" s="2"/>
      <c r="S190" s="2"/>
      <c r="T190" s="2"/>
      <c r="U190" s="2"/>
      <c r="V190" s="2"/>
      <c r="W190" s="2"/>
      <c r="X190" s="2"/>
      <c r="Y190" s="2"/>
      <c r="Z190" s="2"/>
    </row>
    <row r="191" spans="2:26" ht="15.75" customHeight="1">
      <c r="B191" s="2"/>
      <c r="C191" s="2"/>
      <c r="D191" s="1"/>
      <c r="E191" s="11"/>
      <c r="F191" s="6"/>
      <c r="G191" s="2"/>
      <c r="H191" s="2"/>
      <c r="I191" s="2"/>
      <c r="J191" s="2"/>
      <c r="K191" s="2"/>
      <c r="L191" s="2"/>
      <c r="M191" s="2"/>
      <c r="N191" s="2"/>
      <c r="O191" s="2"/>
      <c r="P191" s="2"/>
      <c r="Q191" s="2"/>
      <c r="R191" s="2"/>
      <c r="S191" s="2"/>
      <c r="T191" s="2"/>
      <c r="U191" s="2"/>
      <c r="V191" s="2"/>
      <c r="W191" s="2"/>
      <c r="X191" s="2"/>
      <c r="Y191" s="2"/>
      <c r="Z191" s="2"/>
    </row>
    <row r="192" spans="2:26" ht="15.75" customHeight="1">
      <c r="B192" s="2"/>
      <c r="C192" s="2"/>
      <c r="D192" s="1"/>
      <c r="E192" s="11"/>
      <c r="F192" s="6"/>
      <c r="G192" s="2"/>
      <c r="H192" s="2"/>
      <c r="I192" s="2"/>
      <c r="J192" s="2"/>
      <c r="K192" s="2"/>
      <c r="L192" s="2"/>
      <c r="M192" s="2"/>
      <c r="N192" s="2"/>
      <c r="O192" s="2"/>
      <c r="P192" s="2"/>
      <c r="Q192" s="2"/>
      <c r="R192" s="2"/>
      <c r="S192" s="2"/>
      <c r="T192" s="2"/>
      <c r="U192" s="2"/>
      <c r="V192" s="2"/>
      <c r="W192" s="2"/>
      <c r="X192" s="2"/>
      <c r="Y192" s="2"/>
      <c r="Z192" s="2"/>
    </row>
    <row r="193" spans="2:26" ht="15.75" customHeight="1">
      <c r="B193" s="2"/>
      <c r="C193" s="2"/>
      <c r="D193" s="1"/>
      <c r="E193" s="11"/>
      <c r="F193" s="6"/>
      <c r="G193" s="2"/>
      <c r="H193" s="2"/>
      <c r="I193" s="2"/>
      <c r="J193" s="2"/>
      <c r="K193" s="2"/>
      <c r="L193" s="2"/>
      <c r="M193" s="2"/>
      <c r="N193" s="2"/>
      <c r="O193" s="2"/>
      <c r="P193" s="2"/>
      <c r="Q193" s="2"/>
      <c r="R193" s="2"/>
      <c r="S193" s="2"/>
      <c r="T193" s="2"/>
      <c r="U193" s="2"/>
      <c r="V193" s="2"/>
      <c r="W193" s="2"/>
      <c r="X193" s="2"/>
      <c r="Y193" s="2"/>
      <c r="Z193" s="2"/>
    </row>
    <row r="194" spans="2:26" ht="15.75" customHeight="1">
      <c r="B194" s="2"/>
      <c r="C194" s="2"/>
      <c r="D194" s="1"/>
      <c r="E194" s="11"/>
      <c r="F194" s="6"/>
      <c r="G194" s="2"/>
      <c r="H194" s="2"/>
      <c r="I194" s="2"/>
      <c r="J194" s="2"/>
      <c r="K194" s="2"/>
      <c r="L194" s="2"/>
      <c r="M194" s="2"/>
      <c r="N194" s="2"/>
      <c r="O194" s="2"/>
      <c r="P194" s="2"/>
      <c r="Q194" s="2"/>
      <c r="R194" s="2"/>
      <c r="S194" s="2"/>
      <c r="T194" s="2"/>
      <c r="U194" s="2"/>
      <c r="V194" s="2"/>
      <c r="W194" s="2"/>
      <c r="X194" s="2"/>
      <c r="Y194" s="2"/>
      <c r="Z194" s="2"/>
    </row>
    <row r="195" spans="2:26" ht="15.75" customHeight="1">
      <c r="B195" s="2"/>
      <c r="C195" s="2"/>
      <c r="D195" s="1"/>
      <c r="E195" s="11"/>
      <c r="F195" s="6"/>
      <c r="G195" s="2"/>
      <c r="H195" s="2"/>
      <c r="I195" s="2"/>
      <c r="J195" s="2"/>
      <c r="K195" s="2"/>
      <c r="L195" s="2"/>
      <c r="M195" s="2"/>
      <c r="N195" s="2"/>
      <c r="O195" s="2"/>
      <c r="P195" s="2"/>
      <c r="Q195" s="2"/>
      <c r="R195" s="2"/>
      <c r="S195" s="2"/>
      <c r="T195" s="2"/>
      <c r="U195" s="2"/>
      <c r="V195" s="2"/>
      <c r="W195" s="2"/>
      <c r="X195" s="2"/>
      <c r="Y195" s="2"/>
      <c r="Z195" s="2"/>
    </row>
    <row r="196" spans="2:26" ht="15.75" customHeight="1">
      <c r="B196" s="2"/>
      <c r="C196" s="2"/>
      <c r="D196" s="1"/>
      <c r="E196" s="11"/>
      <c r="F196" s="6"/>
      <c r="G196" s="2"/>
      <c r="H196" s="2"/>
      <c r="I196" s="2"/>
      <c r="J196" s="2"/>
      <c r="K196" s="2"/>
      <c r="L196" s="2"/>
      <c r="M196" s="2"/>
      <c r="N196" s="2"/>
      <c r="O196" s="2"/>
      <c r="P196" s="2"/>
      <c r="Q196" s="2"/>
      <c r="R196" s="2"/>
      <c r="S196" s="2"/>
      <c r="T196" s="2"/>
      <c r="U196" s="2"/>
      <c r="V196" s="2"/>
      <c r="W196" s="2"/>
      <c r="X196" s="2"/>
      <c r="Y196" s="2"/>
      <c r="Z196" s="2"/>
    </row>
    <row r="197" spans="2:26" ht="15.75" customHeight="1">
      <c r="B197" s="2"/>
      <c r="C197" s="2"/>
      <c r="D197" s="1"/>
      <c r="E197" s="11"/>
      <c r="F197" s="6"/>
      <c r="G197" s="2"/>
      <c r="H197" s="2"/>
      <c r="I197" s="2"/>
      <c r="J197" s="2"/>
      <c r="K197" s="2"/>
      <c r="L197" s="2"/>
      <c r="M197" s="2"/>
      <c r="N197" s="2"/>
      <c r="O197" s="2"/>
      <c r="P197" s="2"/>
      <c r="Q197" s="2"/>
      <c r="R197" s="2"/>
      <c r="S197" s="2"/>
      <c r="T197" s="2"/>
      <c r="U197" s="2"/>
      <c r="V197" s="2"/>
      <c r="W197" s="2"/>
      <c r="X197" s="2"/>
      <c r="Y197" s="2"/>
      <c r="Z197" s="2"/>
    </row>
    <row r="198" spans="2:26" ht="15.75" customHeight="1">
      <c r="B198" s="2"/>
      <c r="C198" s="2"/>
      <c r="D198" s="1"/>
      <c r="E198" s="11"/>
      <c r="F198" s="6"/>
      <c r="G198" s="2"/>
      <c r="H198" s="2"/>
      <c r="I198" s="2"/>
      <c r="J198" s="2"/>
      <c r="K198" s="2"/>
      <c r="L198" s="2"/>
      <c r="M198" s="2"/>
      <c r="N198" s="2"/>
      <c r="O198" s="2"/>
      <c r="P198" s="2"/>
      <c r="Q198" s="2"/>
      <c r="R198" s="2"/>
      <c r="S198" s="2"/>
      <c r="T198" s="2"/>
      <c r="U198" s="2"/>
      <c r="V198" s="2"/>
      <c r="W198" s="2"/>
      <c r="X198" s="2"/>
      <c r="Y198" s="2"/>
      <c r="Z198" s="2"/>
    </row>
    <row r="199" spans="2:26" ht="15.75" customHeight="1">
      <c r="B199" s="2"/>
      <c r="C199" s="2"/>
      <c r="D199" s="1"/>
      <c r="E199" s="11"/>
      <c r="F199" s="6"/>
      <c r="G199" s="2"/>
      <c r="H199" s="2"/>
      <c r="I199" s="2"/>
      <c r="J199" s="2"/>
      <c r="K199" s="2"/>
      <c r="L199" s="2"/>
      <c r="M199" s="2"/>
      <c r="N199" s="2"/>
      <c r="O199" s="2"/>
      <c r="P199" s="2"/>
      <c r="Q199" s="2"/>
      <c r="R199" s="2"/>
      <c r="S199" s="2"/>
      <c r="T199" s="2"/>
      <c r="U199" s="2"/>
      <c r="V199" s="2"/>
      <c r="W199" s="2"/>
      <c r="X199" s="2"/>
      <c r="Y199" s="2"/>
      <c r="Z199" s="2"/>
    </row>
    <row r="200" spans="2:26" ht="15.75" customHeight="1">
      <c r="B200" s="2"/>
      <c r="C200" s="2"/>
      <c r="D200" s="1"/>
      <c r="E200" s="11"/>
      <c r="F200" s="6"/>
      <c r="G200" s="2"/>
      <c r="H200" s="2"/>
      <c r="I200" s="2"/>
      <c r="J200" s="2"/>
      <c r="K200" s="2"/>
      <c r="L200" s="2"/>
      <c r="M200" s="2"/>
      <c r="N200" s="2"/>
      <c r="O200" s="2"/>
      <c r="P200" s="2"/>
      <c r="Q200" s="2"/>
      <c r="R200" s="2"/>
      <c r="S200" s="2"/>
      <c r="T200" s="2"/>
      <c r="U200" s="2"/>
      <c r="V200" s="2"/>
      <c r="W200" s="2"/>
      <c r="X200" s="2"/>
      <c r="Y200" s="2"/>
      <c r="Z200" s="2"/>
    </row>
    <row r="201" spans="2:26" ht="15.75" customHeight="1">
      <c r="B201" s="2"/>
      <c r="C201" s="2"/>
      <c r="D201" s="1"/>
      <c r="E201" s="11"/>
      <c r="F201" s="6"/>
      <c r="G201" s="2"/>
      <c r="H201" s="2"/>
      <c r="I201" s="2"/>
      <c r="J201" s="2"/>
      <c r="K201" s="2"/>
      <c r="L201" s="2"/>
      <c r="M201" s="2"/>
      <c r="N201" s="2"/>
      <c r="O201" s="2"/>
      <c r="P201" s="2"/>
      <c r="Q201" s="2"/>
      <c r="R201" s="2"/>
      <c r="S201" s="2"/>
      <c r="T201" s="2"/>
      <c r="U201" s="2"/>
      <c r="V201" s="2"/>
      <c r="W201" s="2"/>
      <c r="X201" s="2"/>
      <c r="Y201" s="2"/>
      <c r="Z201" s="2"/>
    </row>
    <row r="202" spans="2:26" ht="15.75" customHeight="1">
      <c r="B202" s="2"/>
      <c r="C202" s="2"/>
      <c r="D202" s="1"/>
      <c r="E202" s="11"/>
      <c r="F202" s="6"/>
      <c r="G202" s="2"/>
      <c r="H202" s="2"/>
      <c r="I202" s="2"/>
      <c r="J202" s="2"/>
      <c r="K202" s="2"/>
      <c r="L202" s="2"/>
      <c r="M202" s="2"/>
      <c r="N202" s="2"/>
      <c r="O202" s="2"/>
      <c r="P202" s="2"/>
      <c r="Q202" s="2"/>
      <c r="R202" s="2"/>
      <c r="S202" s="2"/>
      <c r="T202" s="2"/>
      <c r="U202" s="2"/>
      <c r="V202" s="2"/>
      <c r="W202" s="2"/>
      <c r="X202" s="2"/>
      <c r="Y202" s="2"/>
      <c r="Z202" s="2"/>
    </row>
    <row r="203" spans="2:26" ht="15.75" customHeight="1">
      <c r="B203" s="2"/>
      <c r="C203" s="2"/>
      <c r="D203" s="1"/>
      <c r="E203" s="11"/>
      <c r="F203" s="6"/>
      <c r="G203" s="2"/>
      <c r="H203" s="2"/>
      <c r="I203" s="2"/>
      <c r="J203" s="2"/>
      <c r="K203" s="2"/>
      <c r="L203" s="2"/>
      <c r="M203" s="2"/>
      <c r="N203" s="2"/>
      <c r="O203" s="2"/>
      <c r="P203" s="2"/>
      <c r="Q203" s="2"/>
      <c r="R203" s="2"/>
      <c r="S203" s="2"/>
      <c r="T203" s="2"/>
      <c r="U203" s="2"/>
      <c r="V203" s="2"/>
      <c r="W203" s="2"/>
      <c r="X203" s="2"/>
      <c r="Y203" s="2"/>
      <c r="Z203" s="2"/>
    </row>
    <row r="204" spans="2:26" ht="15.75" customHeight="1">
      <c r="B204" s="2"/>
      <c r="C204" s="2"/>
      <c r="D204" s="1"/>
      <c r="E204" s="11"/>
      <c r="F204" s="6"/>
      <c r="G204" s="2"/>
      <c r="H204" s="2"/>
      <c r="I204" s="2"/>
      <c r="J204" s="2"/>
      <c r="K204" s="2"/>
      <c r="L204" s="2"/>
      <c r="M204" s="2"/>
      <c r="N204" s="2"/>
      <c r="O204" s="2"/>
      <c r="P204" s="2"/>
      <c r="Q204" s="2"/>
      <c r="R204" s="2"/>
      <c r="S204" s="2"/>
      <c r="T204" s="2"/>
      <c r="U204" s="2"/>
      <c r="V204" s="2"/>
      <c r="W204" s="2"/>
      <c r="X204" s="2"/>
      <c r="Y204" s="2"/>
      <c r="Z204" s="2"/>
    </row>
    <row r="205" spans="2:26" ht="15.75" customHeight="1">
      <c r="B205" s="2"/>
      <c r="C205" s="2"/>
      <c r="D205" s="1"/>
      <c r="E205" s="11"/>
      <c r="F205" s="6"/>
      <c r="G205" s="2"/>
      <c r="H205" s="2"/>
      <c r="I205" s="2"/>
      <c r="J205" s="2"/>
      <c r="K205" s="2"/>
      <c r="L205" s="2"/>
      <c r="M205" s="2"/>
      <c r="N205" s="2"/>
      <c r="O205" s="2"/>
      <c r="P205" s="2"/>
      <c r="Q205" s="2"/>
      <c r="R205" s="2"/>
      <c r="S205" s="2"/>
      <c r="T205" s="2"/>
      <c r="U205" s="2"/>
      <c r="V205" s="2"/>
      <c r="W205" s="2"/>
      <c r="X205" s="2"/>
      <c r="Y205" s="2"/>
      <c r="Z205" s="2"/>
    </row>
    <row r="206" spans="2:26" ht="15.75" customHeight="1">
      <c r="B206" s="2"/>
      <c r="C206" s="2"/>
      <c r="D206" s="1"/>
      <c r="E206" s="11"/>
      <c r="F206" s="6"/>
      <c r="G206" s="2"/>
      <c r="H206" s="2"/>
      <c r="I206" s="2"/>
      <c r="J206" s="2"/>
      <c r="K206" s="2"/>
      <c r="L206" s="2"/>
      <c r="M206" s="2"/>
      <c r="N206" s="2"/>
      <c r="O206" s="2"/>
      <c r="P206" s="2"/>
      <c r="Q206" s="2"/>
      <c r="R206" s="2"/>
      <c r="S206" s="2"/>
      <c r="T206" s="2"/>
      <c r="U206" s="2"/>
      <c r="V206" s="2"/>
      <c r="W206" s="2"/>
      <c r="X206" s="2"/>
      <c r="Y206" s="2"/>
      <c r="Z206" s="2"/>
    </row>
    <row r="207" spans="2:26" ht="15.75" customHeight="1">
      <c r="B207" s="2"/>
      <c r="C207" s="2"/>
      <c r="D207" s="1"/>
      <c r="E207" s="11"/>
      <c r="F207" s="6"/>
      <c r="G207" s="2"/>
      <c r="H207" s="2"/>
      <c r="I207" s="2"/>
      <c r="J207" s="2"/>
      <c r="K207" s="2"/>
      <c r="L207" s="2"/>
      <c r="M207" s="2"/>
      <c r="N207" s="2"/>
      <c r="O207" s="2"/>
      <c r="P207" s="2"/>
      <c r="Q207" s="2"/>
      <c r="R207" s="2"/>
      <c r="S207" s="2"/>
      <c r="T207" s="2"/>
      <c r="U207" s="2"/>
      <c r="V207" s="2"/>
      <c r="W207" s="2"/>
      <c r="X207" s="2"/>
      <c r="Y207" s="2"/>
      <c r="Z207" s="2"/>
    </row>
    <row r="208" spans="2:26" ht="15.75" customHeight="1">
      <c r="B208" s="2"/>
      <c r="C208" s="2"/>
      <c r="D208" s="1"/>
      <c r="E208" s="11"/>
      <c r="F208" s="6"/>
      <c r="G208" s="2"/>
      <c r="H208" s="2"/>
      <c r="I208" s="2"/>
      <c r="J208" s="2"/>
      <c r="K208" s="2"/>
      <c r="L208" s="2"/>
      <c r="M208" s="2"/>
      <c r="N208" s="2"/>
      <c r="O208" s="2"/>
      <c r="P208" s="2"/>
      <c r="Q208" s="2"/>
      <c r="R208" s="2"/>
      <c r="S208" s="2"/>
      <c r="T208" s="2"/>
      <c r="U208" s="2"/>
      <c r="V208" s="2"/>
      <c r="W208" s="2"/>
      <c r="X208" s="2"/>
      <c r="Y208" s="2"/>
      <c r="Z208" s="2"/>
    </row>
    <row r="209" spans="2:26" ht="15.75" customHeight="1">
      <c r="B209" s="2"/>
      <c r="C209" s="2"/>
      <c r="D209" s="1"/>
      <c r="E209" s="11"/>
      <c r="F209" s="6"/>
      <c r="G209" s="2"/>
      <c r="H209" s="2"/>
      <c r="I209" s="2"/>
      <c r="J209" s="2"/>
      <c r="K209" s="2"/>
      <c r="L209" s="2"/>
      <c r="M209" s="2"/>
      <c r="N209" s="2"/>
      <c r="O209" s="2"/>
      <c r="P209" s="2"/>
      <c r="Q209" s="2"/>
      <c r="R209" s="2"/>
      <c r="S209" s="2"/>
      <c r="T209" s="2"/>
      <c r="U209" s="2"/>
      <c r="V209" s="2"/>
      <c r="W209" s="2"/>
      <c r="X209" s="2"/>
      <c r="Y209" s="2"/>
      <c r="Z209" s="2"/>
    </row>
    <row r="210" spans="2:26" ht="15.75" customHeight="1">
      <c r="B210" s="2"/>
      <c r="C210" s="2"/>
      <c r="D210" s="1"/>
      <c r="E210" s="11"/>
      <c r="F210" s="6"/>
      <c r="G210" s="2"/>
      <c r="H210" s="2"/>
      <c r="I210" s="2"/>
      <c r="J210" s="2"/>
      <c r="K210" s="2"/>
      <c r="L210" s="2"/>
      <c r="M210" s="2"/>
      <c r="N210" s="2"/>
      <c r="O210" s="2"/>
      <c r="P210" s="2"/>
      <c r="Q210" s="2"/>
      <c r="R210" s="2"/>
      <c r="S210" s="2"/>
      <c r="T210" s="2"/>
      <c r="U210" s="2"/>
      <c r="V210" s="2"/>
      <c r="W210" s="2"/>
      <c r="X210" s="2"/>
      <c r="Y210" s="2"/>
      <c r="Z210" s="2"/>
    </row>
    <row r="211" spans="2:26" ht="15.75" customHeight="1">
      <c r="B211" s="2"/>
      <c r="C211" s="2"/>
      <c r="D211" s="1"/>
      <c r="E211" s="11"/>
      <c r="F211" s="6"/>
      <c r="G211" s="2"/>
      <c r="H211" s="2"/>
      <c r="I211" s="2"/>
      <c r="J211" s="2"/>
      <c r="K211" s="2"/>
      <c r="L211" s="2"/>
      <c r="M211" s="2"/>
      <c r="N211" s="2"/>
      <c r="O211" s="2"/>
      <c r="P211" s="2"/>
      <c r="Q211" s="2"/>
      <c r="R211" s="2"/>
      <c r="S211" s="2"/>
      <c r="T211" s="2"/>
      <c r="U211" s="2"/>
      <c r="V211" s="2"/>
      <c r="W211" s="2"/>
      <c r="X211" s="2"/>
      <c r="Y211" s="2"/>
      <c r="Z211" s="2"/>
    </row>
    <row r="212" spans="2:26" ht="15.75" customHeight="1">
      <c r="B212" s="2"/>
      <c r="C212" s="2"/>
      <c r="D212" s="1"/>
      <c r="E212" s="11"/>
      <c r="F212" s="6"/>
      <c r="G212" s="2"/>
      <c r="H212" s="2"/>
      <c r="I212" s="2"/>
      <c r="J212" s="2"/>
      <c r="K212" s="2"/>
      <c r="L212" s="2"/>
      <c r="M212" s="2"/>
      <c r="N212" s="2"/>
      <c r="O212" s="2"/>
      <c r="P212" s="2"/>
      <c r="Q212" s="2"/>
      <c r="R212" s="2"/>
      <c r="S212" s="2"/>
      <c r="T212" s="2"/>
      <c r="U212" s="2"/>
      <c r="V212" s="2"/>
      <c r="W212" s="2"/>
      <c r="X212" s="2"/>
      <c r="Y212" s="2"/>
      <c r="Z212" s="2"/>
    </row>
    <row r="213" spans="2:26" ht="15.75" customHeight="1">
      <c r="B213" s="2"/>
      <c r="C213" s="2"/>
      <c r="D213" s="1"/>
      <c r="E213" s="11"/>
      <c r="F213" s="6"/>
      <c r="G213" s="2"/>
      <c r="H213" s="2"/>
      <c r="I213" s="2"/>
      <c r="J213" s="2"/>
      <c r="K213" s="2"/>
      <c r="L213" s="2"/>
      <c r="M213" s="2"/>
      <c r="N213" s="2"/>
      <c r="O213" s="2"/>
      <c r="P213" s="2"/>
      <c r="Q213" s="2"/>
      <c r="R213" s="2"/>
      <c r="S213" s="2"/>
      <c r="T213" s="2"/>
      <c r="U213" s="2"/>
      <c r="V213" s="2"/>
      <c r="W213" s="2"/>
      <c r="X213" s="2"/>
      <c r="Y213" s="2"/>
      <c r="Z213" s="2"/>
    </row>
    <row r="214" spans="2:26" ht="15.75" customHeight="1">
      <c r="B214" s="2"/>
      <c r="C214" s="2"/>
      <c r="D214" s="1"/>
      <c r="E214" s="11"/>
      <c r="F214" s="6"/>
      <c r="G214" s="2"/>
      <c r="H214" s="2"/>
      <c r="I214" s="2"/>
      <c r="J214" s="2"/>
      <c r="K214" s="2"/>
      <c r="L214" s="2"/>
      <c r="M214" s="2"/>
      <c r="N214" s="2"/>
      <c r="O214" s="2"/>
      <c r="P214" s="2"/>
      <c r="Q214" s="2"/>
      <c r="R214" s="2"/>
      <c r="S214" s="2"/>
      <c r="T214" s="2"/>
      <c r="U214" s="2"/>
      <c r="V214" s="2"/>
      <c r="W214" s="2"/>
      <c r="X214" s="2"/>
      <c r="Y214" s="2"/>
      <c r="Z214" s="2"/>
    </row>
    <row r="215" spans="2:26" ht="15.75" customHeight="1">
      <c r="B215" s="2"/>
      <c r="C215" s="2"/>
      <c r="D215" s="1"/>
      <c r="E215" s="11"/>
      <c r="F215" s="6"/>
      <c r="G215" s="2"/>
      <c r="H215" s="2"/>
      <c r="I215" s="2"/>
      <c r="J215" s="2"/>
      <c r="K215" s="2"/>
      <c r="L215" s="2"/>
      <c r="M215" s="2"/>
      <c r="N215" s="2"/>
      <c r="O215" s="2"/>
      <c r="P215" s="2"/>
      <c r="Q215" s="2"/>
      <c r="R215" s="2"/>
      <c r="S215" s="2"/>
      <c r="T215" s="2"/>
      <c r="U215" s="2"/>
      <c r="V215" s="2"/>
      <c r="W215" s="2"/>
      <c r="X215" s="2"/>
      <c r="Y215" s="2"/>
      <c r="Z215" s="2"/>
    </row>
    <row r="216" spans="2:26" ht="15.75" customHeight="1">
      <c r="B216" s="2"/>
      <c r="C216" s="2"/>
      <c r="D216" s="1"/>
      <c r="E216" s="11"/>
      <c r="F216" s="6"/>
      <c r="G216" s="2"/>
      <c r="H216" s="2"/>
      <c r="I216" s="2"/>
      <c r="J216" s="2"/>
      <c r="K216" s="2"/>
      <c r="L216" s="2"/>
      <c r="M216" s="2"/>
      <c r="N216" s="2"/>
      <c r="O216" s="2"/>
      <c r="P216" s="2"/>
      <c r="Q216" s="2"/>
      <c r="R216" s="2"/>
      <c r="S216" s="2"/>
      <c r="T216" s="2"/>
      <c r="U216" s="2"/>
      <c r="V216" s="2"/>
      <c r="W216" s="2"/>
      <c r="X216" s="2"/>
      <c r="Y216" s="2"/>
      <c r="Z216" s="2"/>
    </row>
    <row r="217" spans="2:26" ht="15.75" customHeight="1">
      <c r="B217" s="2"/>
      <c r="C217" s="2"/>
      <c r="D217" s="1"/>
      <c r="E217" s="11"/>
      <c r="F217" s="6"/>
      <c r="G217" s="2"/>
      <c r="H217" s="2"/>
      <c r="I217" s="2"/>
      <c r="J217" s="2"/>
      <c r="K217" s="2"/>
      <c r="L217" s="2"/>
      <c r="M217" s="2"/>
      <c r="N217" s="2"/>
      <c r="O217" s="2"/>
      <c r="P217" s="2"/>
      <c r="Q217" s="2"/>
      <c r="R217" s="2"/>
      <c r="S217" s="2"/>
      <c r="T217" s="2"/>
      <c r="U217" s="2"/>
      <c r="V217" s="2"/>
      <c r="W217" s="2"/>
      <c r="X217" s="2"/>
      <c r="Y217" s="2"/>
      <c r="Z217" s="2"/>
    </row>
    <row r="218" spans="2:26" ht="15.75" customHeight="1">
      <c r="B218" s="2"/>
      <c r="C218" s="2"/>
      <c r="D218" s="1"/>
      <c r="E218" s="11"/>
      <c r="F218" s="6"/>
      <c r="G218" s="2"/>
      <c r="H218" s="2"/>
      <c r="I218" s="2"/>
      <c r="J218" s="2"/>
      <c r="K218" s="2"/>
      <c r="L218" s="2"/>
      <c r="M218" s="2"/>
      <c r="N218" s="2"/>
      <c r="O218" s="2"/>
      <c r="P218" s="2"/>
      <c r="Q218" s="2"/>
      <c r="R218" s="2"/>
      <c r="S218" s="2"/>
      <c r="T218" s="2"/>
      <c r="U218" s="2"/>
      <c r="V218" s="2"/>
      <c r="W218" s="2"/>
      <c r="X218" s="2"/>
      <c r="Y218" s="2"/>
      <c r="Z218" s="2"/>
    </row>
    <row r="219" spans="2:26" ht="15.75" customHeight="1">
      <c r="B219" s="2"/>
      <c r="C219" s="2"/>
      <c r="D219" s="1"/>
      <c r="E219" s="11"/>
      <c r="F219" s="6"/>
      <c r="G219" s="2"/>
      <c r="H219" s="2"/>
      <c r="I219" s="2"/>
      <c r="J219" s="2"/>
      <c r="K219" s="2"/>
      <c r="L219" s="2"/>
      <c r="M219" s="2"/>
      <c r="N219" s="2"/>
      <c r="O219" s="2"/>
      <c r="P219" s="2"/>
      <c r="Q219" s="2"/>
      <c r="R219" s="2"/>
      <c r="S219" s="2"/>
      <c r="T219" s="2"/>
      <c r="U219" s="2"/>
      <c r="V219" s="2"/>
      <c r="W219" s="2"/>
      <c r="X219" s="2"/>
      <c r="Y219" s="2"/>
      <c r="Z219" s="2"/>
    </row>
    <row r="220" spans="2:26" ht="15.75" customHeight="1">
      <c r="B220" s="2"/>
      <c r="C220" s="2"/>
      <c r="D220" s="1"/>
      <c r="E220" s="11"/>
      <c r="F220" s="6"/>
      <c r="G220" s="2"/>
      <c r="H220" s="2"/>
      <c r="I220" s="2"/>
      <c r="J220" s="2"/>
      <c r="K220" s="2"/>
      <c r="L220" s="2"/>
      <c r="M220" s="2"/>
      <c r="N220" s="2"/>
      <c r="O220" s="2"/>
      <c r="P220" s="2"/>
      <c r="Q220" s="2"/>
      <c r="R220" s="2"/>
      <c r="S220" s="2"/>
      <c r="T220" s="2"/>
      <c r="U220" s="2"/>
      <c r="V220" s="2"/>
      <c r="W220" s="2"/>
      <c r="X220" s="2"/>
      <c r="Y220" s="2"/>
      <c r="Z220" s="2"/>
    </row>
    <row r="221" spans="2:26" ht="15.75" customHeight="1">
      <c r="B221" s="2"/>
      <c r="C221" s="2"/>
      <c r="D221" s="1"/>
      <c r="E221" s="11"/>
      <c r="F221" s="6"/>
      <c r="G221" s="2"/>
      <c r="H221" s="2"/>
      <c r="I221" s="2"/>
      <c r="J221" s="2"/>
      <c r="K221" s="2"/>
      <c r="L221" s="2"/>
      <c r="M221" s="2"/>
      <c r="N221" s="2"/>
      <c r="O221" s="2"/>
      <c r="P221" s="2"/>
      <c r="Q221" s="2"/>
      <c r="R221" s="2"/>
      <c r="S221" s="2"/>
      <c r="T221" s="2"/>
      <c r="U221" s="2"/>
      <c r="V221" s="2"/>
      <c r="W221" s="2"/>
      <c r="X221" s="2"/>
      <c r="Y221" s="2"/>
      <c r="Z221" s="2"/>
    </row>
    <row r="222" spans="2:26" ht="15.75" customHeight="1">
      <c r="B222" s="2"/>
      <c r="C222" s="2"/>
      <c r="D222" s="1"/>
      <c r="E222" s="11"/>
      <c r="F222" s="6"/>
      <c r="G222" s="2"/>
      <c r="H222" s="2"/>
      <c r="I222" s="2"/>
      <c r="J222" s="2"/>
      <c r="K222" s="2"/>
      <c r="L222" s="2"/>
      <c r="M222" s="2"/>
      <c r="N222" s="2"/>
      <c r="O222" s="2"/>
      <c r="P222" s="2"/>
      <c r="Q222" s="2"/>
      <c r="R222" s="2"/>
      <c r="S222" s="2"/>
      <c r="T222" s="2"/>
      <c r="U222" s="2"/>
      <c r="V222" s="2"/>
      <c r="W222" s="2"/>
      <c r="X222" s="2"/>
      <c r="Y222" s="2"/>
      <c r="Z222" s="2"/>
    </row>
    <row r="223" spans="2:26" ht="15.75" customHeight="1">
      <c r="B223" s="2"/>
      <c r="C223" s="2"/>
      <c r="D223" s="1"/>
      <c r="E223" s="11"/>
      <c r="F223" s="6"/>
      <c r="G223" s="2"/>
      <c r="H223" s="2"/>
      <c r="I223" s="2"/>
      <c r="J223" s="2"/>
      <c r="K223" s="2"/>
      <c r="L223" s="2"/>
      <c r="M223" s="2"/>
      <c r="N223" s="2"/>
      <c r="O223" s="2"/>
      <c r="P223" s="2"/>
      <c r="Q223" s="2"/>
      <c r="R223" s="2"/>
      <c r="S223" s="2"/>
      <c r="T223" s="2"/>
      <c r="U223" s="2"/>
      <c r="V223" s="2"/>
      <c r="W223" s="2"/>
      <c r="X223" s="2"/>
      <c r="Y223" s="2"/>
      <c r="Z223" s="2"/>
    </row>
    <row r="224" spans="2:26" ht="15.75" customHeight="1">
      <c r="B224" s="2"/>
      <c r="C224" s="2"/>
      <c r="D224" s="1"/>
      <c r="E224" s="11"/>
      <c r="F224" s="6"/>
      <c r="G224" s="2"/>
      <c r="H224" s="2"/>
      <c r="I224" s="2"/>
      <c r="J224" s="2"/>
      <c r="K224" s="2"/>
      <c r="L224" s="2"/>
      <c r="M224" s="2"/>
      <c r="N224" s="2"/>
      <c r="O224" s="2"/>
      <c r="P224" s="2"/>
      <c r="Q224" s="2"/>
      <c r="R224" s="2"/>
      <c r="S224" s="2"/>
      <c r="T224" s="2"/>
      <c r="U224" s="2"/>
      <c r="V224" s="2"/>
      <c r="W224" s="2"/>
      <c r="X224" s="2"/>
      <c r="Y224" s="2"/>
      <c r="Z224" s="2"/>
    </row>
    <row r="225" spans="2:26" ht="15.75" customHeight="1">
      <c r="B225" s="2"/>
      <c r="C225" s="2"/>
      <c r="D225" s="1"/>
      <c r="E225" s="11"/>
      <c r="F225" s="6"/>
      <c r="G225" s="2"/>
      <c r="H225" s="2"/>
      <c r="I225" s="2"/>
      <c r="J225" s="2"/>
      <c r="K225" s="2"/>
      <c r="L225" s="2"/>
      <c r="M225" s="2"/>
      <c r="N225" s="2"/>
      <c r="O225" s="2"/>
      <c r="P225" s="2"/>
      <c r="Q225" s="2"/>
      <c r="R225" s="2"/>
      <c r="S225" s="2"/>
      <c r="T225" s="2"/>
      <c r="U225" s="2"/>
      <c r="V225" s="2"/>
      <c r="W225" s="2"/>
      <c r="X225" s="2"/>
      <c r="Y225" s="2"/>
      <c r="Z225" s="2"/>
    </row>
    <row r="226" spans="2:26" ht="15.75" customHeight="1">
      <c r="B226" s="2"/>
      <c r="C226" s="2"/>
      <c r="D226" s="1"/>
      <c r="E226" s="11"/>
      <c r="F226" s="6"/>
      <c r="G226" s="2"/>
      <c r="H226" s="2"/>
      <c r="I226" s="2"/>
      <c r="J226" s="2"/>
      <c r="K226" s="2"/>
      <c r="L226" s="2"/>
      <c r="M226" s="2"/>
      <c r="N226" s="2"/>
      <c r="O226" s="2"/>
      <c r="P226" s="2"/>
      <c r="Q226" s="2"/>
      <c r="R226" s="2"/>
      <c r="S226" s="2"/>
      <c r="T226" s="2"/>
      <c r="U226" s="2"/>
      <c r="V226" s="2"/>
      <c r="W226" s="2"/>
      <c r="X226" s="2"/>
      <c r="Y226" s="2"/>
      <c r="Z226" s="2"/>
    </row>
    <row r="227" spans="2:26" ht="15.75" customHeight="1">
      <c r="B227" s="2"/>
      <c r="C227" s="2"/>
      <c r="D227" s="1"/>
      <c r="E227" s="11"/>
      <c r="F227" s="6"/>
      <c r="G227" s="2"/>
      <c r="H227" s="2"/>
      <c r="I227" s="2"/>
      <c r="J227" s="2"/>
      <c r="K227" s="2"/>
      <c r="L227" s="2"/>
      <c r="M227" s="2"/>
      <c r="N227" s="2"/>
      <c r="O227" s="2"/>
      <c r="P227" s="2"/>
      <c r="Q227" s="2"/>
      <c r="R227" s="2"/>
      <c r="S227" s="2"/>
      <c r="T227" s="2"/>
      <c r="U227" s="2"/>
      <c r="V227" s="2"/>
      <c r="W227" s="2"/>
      <c r="X227" s="2"/>
      <c r="Y227" s="2"/>
      <c r="Z227" s="2"/>
    </row>
    <row r="228" spans="2:26" ht="15.75" customHeight="1">
      <c r="B228" s="2"/>
      <c r="C228" s="2"/>
      <c r="D228" s="1"/>
      <c r="E228" s="11"/>
      <c r="F228" s="6"/>
      <c r="G228" s="2"/>
      <c r="H228" s="2"/>
      <c r="I228" s="2"/>
      <c r="J228" s="2"/>
      <c r="K228" s="2"/>
      <c r="L228" s="2"/>
      <c r="M228" s="2"/>
      <c r="N228" s="2"/>
      <c r="O228" s="2"/>
      <c r="P228" s="2"/>
      <c r="Q228" s="2"/>
      <c r="R228" s="2"/>
      <c r="S228" s="2"/>
      <c r="T228" s="2"/>
      <c r="U228" s="2"/>
      <c r="V228" s="2"/>
      <c r="W228" s="2"/>
      <c r="X228" s="2"/>
      <c r="Y228" s="2"/>
      <c r="Z228" s="2"/>
    </row>
    <row r="229" spans="2:26" ht="15.75" customHeight="1">
      <c r="B229" s="2"/>
      <c r="C229" s="2"/>
      <c r="D229" s="1"/>
      <c r="E229" s="11"/>
      <c r="F229" s="6"/>
      <c r="G229" s="2"/>
      <c r="H229" s="2"/>
      <c r="I229" s="2"/>
      <c r="J229" s="2"/>
      <c r="K229" s="2"/>
      <c r="L229" s="2"/>
      <c r="M229" s="2"/>
      <c r="N229" s="2"/>
      <c r="O229" s="2"/>
      <c r="P229" s="2"/>
      <c r="Q229" s="2"/>
      <c r="R229" s="2"/>
      <c r="S229" s="2"/>
      <c r="T229" s="2"/>
      <c r="U229" s="2"/>
      <c r="V229" s="2"/>
      <c r="W229" s="2"/>
      <c r="X229" s="2"/>
      <c r="Y229" s="2"/>
      <c r="Z229" s="2"/>
    </row>
    <row r="230" spans="2:26" ht="15.75" customHeight="1">
      <c r="B230" s="2"/>
      <c r="C230" s="2"/>
      <c r="D230" s="1"/>
      <c r="E230" s="11"/>
      <c r="F230" s="6"/>
      <c r="G230" s="2"/>
      <c r="H230" s="2"/>
      <c r="I230" s="2"/>
      <c r="J230" s="2"/>
      <c r="K230" s="2"/>
      <c r="L230" s="2"/>
      <c r="M230" s="2"/>
      <c r="N230" s="2"/>
      <c r="O230" s="2"/>
      <c r="P230" s="2"/>
      <c r="Q230" s="2"/>
      <c r="R230" s="2"/>
      <c r="S230" s="2"/>
      <c r="T230" s="2"/>
      <c r="U230" s="2"/>
      <c r="V230" s="2"/>
      <c r="W230" s="2"/>
      <c r="X230" s="2"/>
      <c r="Y230" s="2"/>
      <c r="Z230" s="2"/>
    </row>
    <row r="231" spans="2:26" ht="15.75" customHeight="1">
      <c r="B231" s="2"/>
      <c r="C231" s="2"/>
      <c r="D231" s="1"/>
      <c r="E231" s="11"/>
      <c r="F231" s="6"/>
      <c r="G231" s="2"/>
      <c r="H231" s="2"/>
      <c r="I231" s="2"/>
      <c r="J231" s="2"/>
      <c r="K231" s="2"/>
      <c r="L231" s="2"/>
      <c r="M231" s="2"/>
      <c r="N231" s="2"/>
      <c r="O231" s="2"/>
      <c r="P231" s="2"/>
      <c r="Q231" s="2"/>
      <c r="R231" s="2"/>
      <c r="S231" s="2"/>
      <c r="T231" s="2"/>
      <c r="U231" s="2"/>
      <c r="V231" s="2"/>
      <c r="W231" s="2"/>
      <c r="X231" s="2"/>
      <c r="Y231" s="2"/>
      <c r="Z231" s="2"/>
    </row>
    <row r="232" spans="2:26" ht="15.75" customHeight="1">
      <c r="B232" s="2"/>
      <c r="C232" s="2"/>
      <c r="D232" s="1"/>
      <c r="E232" s="11"/>
      <c r="F232" s="6"/>
      <c r="G232" s="2"/>
      <c r="H232" s="2"/>
      <c r="I232" s="2"/>
      <c r="J232" s="2"/>
      <c r="K232" s="2"/>
      <c r="L232" s="2"/>
      <c r="M232" s="2"/>
      <c r="N232" s="2"/>
      <c r="O232" s="2"/>
      <c r="P232" s="2"/>
      <c r="Q232" s="2"/>
      <c r="R232" s="2"/>
      <c r="S232" s="2"/>
      <c r="T232" s="2"/>
      <c r="U232" s="2"/>
      <c r="V232" s="2"/>
      <c r="W232" s="2"/>
      <c r="X232" s="2"/>
      <c r="Y232" s="2"/>
      <c r="Z232" s="2"/>
    </row>
    <row r="233" spans="2:26" ht="15.75" customHeight="1">
      <c r="B233" s="2"/>
      <c r="C233" s="2"/>
      <c r="D233" s="1"/>
      <c r="E233" s="11"/>
      <c r="F233" s="6"/>
      <c r="G233" s="2"/>
      <c r="H233" s="2"/>
      <c r="I233" s="2"/>
      <c r="J233" s="2"/>
      <c r="K233" s="2"/>
      <c r="L233" s="2"/>
      <c r="M233" s="2"/>
      <c r="N233" s="2"/>
      <c r="O233" s="2"/>
      <c r="P233" s="2"/>
      <c r="Q233" s="2"/>
      <c r="R233" s="2"/>
      <c r="S233" s="2"/>
      <c r="T233" s="2"/>
      <c r="U233" s="2"/>
      <c r="V233" s="2"/>
      <c r="W233" s="2"/>
      <c r="X233" s="2"/>
      <c r="Y233" s="2"/>
      <c r="Z233" s="2"/>
    </row>
    <row r="234" spans="2:26" ht="15.75" customHeight="1">
      <c r="B234" s="2"/>
      <c r="C234" s="2"/>
      <c r="D234" s="1"/>
      <c r="E234" s="11"/>
      <c r="F234" s="6"/>
      <c r="G234" s="2"/>
      <c r="H234" s="2"/>
      <c r="I234" s="2"/>
      <c r="J234" s="2"/>
      <c r="K234" s="2"/>
      <c r="L234" s="2"/>
      <c r="M234" s="2"/>
      <c r="N234" s="2"/>
      <c r="O234" s="2"/>
      <c r="P234" s="2"/>
      <c r="Q234" s="2"/>
      <c r="R234" s="2"/>
      <c r="S234" s="2"/>
      <c r="T234" s="2"/>
      <c r="U234" s="2"/>
      <c r="V234" s="2"/>
      <c r="W234" s="2"/>
      <c r="X234" s="2"/>
      <c r="Y234" s="2"/>
      <c r="Z234" s="2"/>
    </row>
    <row r="235" spans="2:26" ht="15.75" customHeight="1">
      <c r="B235" s="2"/>
      <c r="C235" s="2"/>
      <c r="D235" s="1"/>
      <c r="E235" s="11"/>
      <c r="F235" s="6"/>
      <c r="G235" s="2"/>
      <c r="H235" s="2"/>
      <c r="I235" s="2"/>
      <c r="J235" s="2"/>
      <c r="K235" s="2"/>
      <c r="L235" s="2"/>
      <c r="M235" s="2"/>
      <c r="N235" s="2"/>
      <c r="O235" s="2"/>
      <c r="P235" s="2"/>
      <c r="Q235" s="2"/>
      <c r="R235" s="2"/>
      <c r="S235" s="2"/>
      <c r="T235" s="2"/>
      <c r="U235" s="2"/>
      <c r="V235" s="2"/>
      <c r="W235" s="2"/>
      <c r="X235" s="2"/>
      <c r="Y235" s="2"/>
      <c r="Z235" s="2"/>
    </row>
    <row r="236" spans="2:26" ht="15.75" customHeight="1">
      <c r="B236" s="2"/>
      <c r="C236" s="2"/>
      <c r="D236" s="1"/>
      <c r="E236" s="11"/>
      <c r="F236" s="6"/>
      <c r="G236" s="2"/>
      <c r="H236" s="2"/>
      <c r="I236" s="2"/>
      <c r="J236" s="2"/>
      <c r="K236" s="2"/>
      <c r="L236" s="2"/>
      <c r="M236" s="2"/>
      <c r="N236" s="2"/>
      <c r="O236" s="2"/>
      <c r="P236" s="2"/>
      <c r="Q236" s="2"/>
      <c r="R236" s="2"/>
      <c r="S236" s="2"/>
      <c r="T236" s="2"/>
      <c r="U236" s="2"/>
      <c r="V236" s="2"/>
      <c r="W236" s="2"/>
      <c r="X236" s="2"/>
      <c r="Y236" s="2"/>
      <c r="Z236" s="2"/>
    </row>
    <row r="237" spans="2:26" ht="15.75" customHeight="1">
      <c r="B237" s="2"/>
      <c r="C237" s="2"/>
      <c r="D237" s="1"/>
      <c r="E237" s="11"/>
      <c r="F237" s="6"/>
      <c r="G237" s="2"/>
      <c r="H237" s="2"/>
      <c r="I237" s="2"/>
      <c r="J237" s="2"/>
      <c r="K237" s="2"/>
      <c r="L237" s="2"/>
      <c r="M237" s="2"/>
      <c r="N237" s="2"/>
      <c r="O237" s="2"/>
      <c r="P237" s="2"/>
      <c r="Q237" s="2"/>
      <c r="R237" s="2"/>
      <c r="S237" s="2"/>
      <c r="T237" s="2"/>
      <c r="U237" s="2"/>
      <c r="V237" s="2"/>
      <c r="W237" s="2"/>
      <c r="X237" s="2"/>
      <c r="Y237" s="2"/>
      <c r="Z237" s="2"/>
    </row>
    <row r="238" spans="2:26" ht="15.75" customHeight="1">
      <c r="B238" s="2"/>
      <c r="C238" s="2"/>
      <c r="D238" s="1"/>
      <c r="E238" s="11"/>
      <c r="F238" s="6"/>
      <c r="G238" s="2"/>
      <c r="H238" s="2"/>
      <c r="I238" s="2"/>
      <c r="J238" s="2"/>
      <c r="K238" s="2"/>
      <c r="L238" s="2"/>
      <c r="M238" s="2"/>
      <c r="N238" s="2"/>
      <c r="O238" s="2"/>
      <c r="P238" s="2"/>
      <c r="Q238" s="2"/>
      <c r="R238" s="2"/>
      <c r="S238" s="2"/>
      <c r="T238" s="2"/>
      <c r="U238" s="2"/>
      <c r="V238" s="2"/>
      <c r="W238" s="2"/>
      <c r="X238" s="2"/>
      <c r="Y238" s="2"/>
      <c r="Z238" s="2"/>
    </row>
    <row r="239" spans="2:26" ht="15.75" customHeight="1">
      <c r="B239" s="2"/>
      <c r="C239" s="2"/>
      <c r="D239" s="1"/>
      <c r="E239" s="11"/>
      <c r="F239" s="6"/>
      <c r="G239" s="2"/>
      <c r="H239" s="2"/>
      <c r="I239" s="2"/>
      <c r="J239" s="2"/>
      <c r="K239" s="2"/>
      <c r="L239" s="2"/>
      <c r="M239" s="2"/>
      <c r="N239" s="2"/>
      <c r="O239" s="2"/>
      <c r="P239" s="2"/>
      <c r="Q239" s="2"/>
      <c r="R239" s="2"/>
      <c r="S239" s="2"/>
      <c r="T239" s="2"/>
      <c r="U239" s="2"/>
      <c r="V239" s="2"/>
      <c r="W239" s="2"/>
      <c r="X239" s="2"/>
      <c r="Y239" s="2"/>
      <c r="Z239" s="2"/>
    </row>
    <row r="240" spans="2:26" ht="15.75" customHeight="1">
      <c r="B240" s="2"/>
      <c r="C240" s="2"/>
      <c r="D240" s="1"/>
      <c r="E240" s="11"/>
      <c r="F240" s="6"/>
      <c r="G240" s="2"/>
      <c r="H240" s="2"/>
      <c r="I240" s="2"/>
      <c r="J240" s="2"/>
      <c r="K240" s="2"/>
      <c r="L240" s="2"/>
      <c r="M240" s="2"/>
      <c r="N240" s="2"/>
      <c r="O240" s="2"/>
      <c r="P240" s="2"/>
      <c r="Q240" s="2"/>
      <c r="R240" s="2"/>
      <c r="S240" s="2"/>
      <c r="T240" s="2"/>
      <c r="U240" s="2"/>
      <c r="V240" s="2"/>
      <c r="W240" s="2"/>
      <c r="X240" s="2"/>
      <c r="Y240" s="2"/>
      <c r="Z240" s="2"/>
    </row>
    <row r="241" spans="2:26" ht="15.75" customHeight="1">
      <c r="B241" s="2"/>
      <c r="C241" s="2"/>
      <c r="D241" s="1"/>
      <c r="E241" s="11"/>
      <c r="F241" s="6"/>
      <c r="G241" s="2"/>
      <c r="H241" s="2"/>
      <c r="I241" s="2"/>
      <c r="J241" s="2"/>
      <c r="K241" s="2"/>
      <c r="L241" s="2"/>
      <c r="M241" s="2"/>
      <c r="N241" s="2"/>
      <c r="O241" s="2"/>
      <c r="P241" s="2"/>
      <c r="Q241" s="2"/>
      <c r="R241" s="2"/>
      <c r="S241" s="2"/>
      <c r="T241" s="2"/>
      <c r="U241" s="2"/>
      <c r="V241" s="2"/>
      <c r="W241" s="2"/>
      <c r="X241" s="2"/>
      <c r="Y241" s="2"/>
      <c r="Z241" s="2"/>
    </row>
    <row r="242" spans="2:26" ht="15.75" customHeight="1">
      <c r="B242" s="2"/>
      <c r="C242" s="2"/>
      <c r="D242" s="1"/>
      <c r="E242" s="11"/>
      <c r="F242" s="6"/>
      <c r="G242" s="2"/>
      <c r="H242" s="2"/>
      <c r="I242" s="2"/>
      <c r="J242" s="2"/>
      <c r="K242" s="2"/>
      <c r="L242" s="2"/>
      <c r="M242" s="2"/>
      <c r="N242" s="2"/>
      <c r="O242" s="2"/>
      <c r="P242" s="2"/>
      <c r="Q242" s="2"/>
      <c r="R242" s="2"/>
      <c r="S242" s="2"/>
      <c r="T242" s="2"/>
      <c r="U242" s="2"/>
      <c r="V242" s="2"/>
      <c r="W242" s="2"/>
      <c r="X242" s="2"/>
      <c r="Y242" s="2"/>
      <c r="Z242" s="2"/>
    </row>
    <row r="243" spans="2:26" ht="15.75" customHeight="1">
      <c r="B243" s="2"/>
      <c r="C243" s="2"/>
      <c r="D243" s="1"/>
      <c r="E243" s="11"/>
      <c r="F243" s="6"/>
      <c r="G243" s="2"/>
      <c r="H243" s="2"/>
      <c r="I243" s="2"/>
      <c r="J243" s="2"/>
      <c r="K243" s="2"/>
      <c r="L243" s="2"/>
      <c r="M243" s="2"/>
      <c r="N243" s="2"/>
      <c r="O243" s="2"/>
      <c r="P243" s="2"/>
      <c r="Q243" s="2"/>
      <c r="R243" s="2"/>
      <c r="S243" s="2"/>
      <c r="T243" s="2"/>
      <c r="U243" s="2"/>
      <c r="V243" s="2"/>
      <c r="W243" s="2"/>
      <c r="X243" s="2"/>
      <c r="Y243" s="2"/>
      <c r="Z243" s="2"/>
    </row>
    <row r="244" spans="2:26" ht="15.75" customHeight="1">
      <c r="B244" s="2"/>
      <c r="C244" s="2"/>
      <c r="D244" s="1"/>
      <c r="E244" s="11"/>
      <c r="F244" s="6"/>
      <c r="G244" s="2"/>
      <c r="H244" s="2"/>
      <c r="I244" s="2"/>
      <c r="J244" s="2"/>
      <c r="K244" s="2"/>
      <c r="L244" s="2"/>
      <c r="M244" s="2"/>
      <c r="N244" s="2"/>
      <c r="O244" s="2"/>
      <c r="P244" s="2"/>
      <c r="Q244" s="2"/>
      <c r="R244" s="2"/>
      <c r="S244" s="2"/>
      <c r="T244" s="2"/>
      <c r="U244" s="2"/>
      <c r="V244" s="2"/>
      <c r="W244" s="2"/>
      <c r="X244" s="2"/>
      <c r="Y244" s="2"/>
      <c r="Z244" s="2"/>
    </row>
    <row r="245" spans="2:26" ht="15.75" customHeight="1">
      <c r="B245" s="2"/>
      <c r="C245" s="2"/>
      <c r="D245" s="1"/>
      <c r="E245" s="11"/>
      <c r="F245" s="6"/>
      <c r="G245" s="2"/>
      <c r="H245" s="2"/>
      <c r="I245" s="2"/>
      <c r="J245" s="2"/>
      <c r="K245" s="2"/>
      <c r="L245" s="2"/>
      <c r="M245" s="2"/>
      <c r="N245" s="2"/>
      <c r="O245" s="2"/>
      <c r="P245" s="2"/>
      <c r="Q245" s="2"/>
      <c r="R245" s="2"/>
      <c r="S245" s="2"/>
      <c r="T245" s="2"/>
      <c r="U245" s="2"/>
      <c r="V245" s="2"/>
      <c r="W245" s="2"/>
      <c r="X245" s="2"/>
      <c r="Y245" s="2"/>
      <c r="Z245" s="2"/>
    </row>
    <row r="246" spans="2:26" ht="15.75" customHeight="1">
      <c r="B246" s="2"/>
      <c r="C246" s="2"/>
      <c r="D246" s="1"/>
      <c r="E246" s="11"/>
      <c r="F246" s="6"/>
      <c r="G246" s="2"/>
      <c r="H246" s="2"/>
      <c r="I246" s="2"/>
      <c r="J246" s="2"/>
      <c r="K246" s="2"/>
      <c r="L246" s="2"/>
      <c r="M246" s="2"/>
      <c r="N246" s="2"/>
      <c r="O246" s="2"/>
      <c r="P246" s="2"/>
      <c r="Q246" s="2"/>
      <c r="R246" s="2"/>
      <c r="S246" s="2"/>
      <c r="T246" s="2"/>
      <c r="U246" s="2"/>
      <c r="V246" s="2"/>
      <c r="W246" s="2"/>
      <c r="X246" s="2"/>
      <c r="Y246" s="2"/>
      <c r="Z246" s="2"/>
    </row>
    <row r="247" spans="2:26" ht="15.75" customHeight="1">
      <c r="B247" s="2"/>
      <c r="C247" s="2"/>
      <c r="D247" s="1"/>
      <c r="E247" s="11"/>
      <c r="F247" s="6"/>
      <c r="G247" s="2"/>
      <c r="H247" s="2"/>
      <c r="I247" s="2"/>
      <c r="J247" s="2"/>
      <c r="K247" s="2"/>
      <c r="L247" s="2"/>
      <c r="M247" s="2"/>
      <c r="N247" s="2"/>
      <c r="O247" s="2"/>
      <c r="P247" s="2"/>
      <c r="Q247" s="2"/>
      <c r="R247" s="2"/>
      <c r="S247" s="2"/>
      <c r="T247" s="2"/>
      <c r="U247" s="2"/>
      <c r="V247" s="2"/>
      <c r="W247" s="2"/>
      <c r="X247" s="2"/>
      <c r="Y247" s="2"/>
      <c r="Z247" s="2"/>
    </row>
    <row r="248" spans="2:26" ht="15.75" customHeight="1">
      <c r="B248" s="2"/>
      <c r="C248" s="2"/>
      <c r="D248" s="1"/>
      <c r="E248" s="11"/>
      <c r="F248" s="6"/>
      <c r="G248" s="2"/>
      <c r="H248" s="2"/>
      <c r="I248" s="2"/>
      <c r="J248" s="2"/>
      <c r="K248" s="2"/>
      <c r="L248" s="2"/>
      <c r="M248" s="2"/>
      <c r="N248" s="2"/>
      <c r="O248" s="2"/>
      <c r="P248" s="2"/>
      <c r="Q248" s="2"/>
      <c r="R248" s="2"/>
      <c r="S248" s="2"/>
      <c r="T248" s="2"/>
      <c r="U248" s="2"/>
      <c r="V248" s="2"/>
      <c r="W248" s="2"/>
      <c r="X248" s="2"/>
      <c r="Y248" s="2"/>
      <c r="Z248" s="2"/>
    </row>
    <row r="249" spans="2:26" ht="15.75" customHeight="1">
      <c r="B249" s="2"/>
      <c r="C249" s="2"/>
      <c r="D249" s="1"/>
      <c r="E249" s="11"/>
      <c r="F249" s="6"/>
      <c r="G249" s="2"/>
      <c r="H249" s="2"/>
      <c r="I249" s="2"/>
      <c r="J249" s="2"/>
      <c r="K249" s="2"/>
      <c r="L249" s="2"/>
      <c r="M249" s="2"/>
      <c r="N249" s="2"/>
      <c r="O249" s="2"/>
      <c r="P249" s="2"/>
      <c r="Q249" s="2"/>
      <c r="R249" s="2"/>
      <c r="S249" s="2"/>
      <c r="T249" s="2"/>
      <c r="U249" s="2"/>
      <c r="V249" s="2"/>
      <c r="W249" s="2"/>
      <c r="X249" s="2"/>
      <c r="Y249" s="2"/>
      <c r="Z249" s="2"/>
    </row>
    <row r="250" spans="2:26" ht="15.75" customHeight="1">
      <c r="B250" s="2"/>
      <c r="C250" s="2"/>
      <c r="D250" s="1"/>
      <c r="E250" s="11"/>
      <c r="F250" s="6"/>
      <c r="G250" s="2"/>
      <c r="H250" s="2"/>
      <c r="I250" s="2"/>
      <c r="J250" s="2"/>
      <c r="K250" s="2"/>
      <c r="L250" s="2"/>
      <c r="M250" s="2"/>
      <c r="N250" s="2"/>
      <c r="O250" s="2"/>
      <c r="P250" s="2"/>
      <c r="Q250" s="2"/>
      <c r="R250" s="2"/>
      <c r="S250" s="2"/>
      <c r="T250" s="2"/>
      <c r="U250" s="2"/>
      <c r="V250" s="2"/>
      <c r="W250" s="2"/>
      <c r="X250" s="2"/>
      <c r="Y250" s="2"/>
      <c r="Z250" s="2"/>
    </row>
    <row r="251" spans="2:26" ht="15.75" customHeight="1">
      <c r="B251" s="2"/>
      <c r="C251" s="2"/>
      <c r="D251" s="1"/>
      <c r="E251" s="11"/>
      <c r="F251" s="6"/>
      <c r="G251" s="2"/>
      <c r="H251" s="2"/>
      <c r="I251" s="2"/>
      <c r="J251" s="2"/>
      <c r="K251" s="2"/>
      <c r="L251" s="2"/>
      <c r="M251" s="2"/>
      <c r="N251" s="2"/>
      <c r="O251" s="2"/>
      <c r="P251" s="2"/>
      <c r="Q251" s="2"/>
      <c r="R251" s="2"/>
      <c r="S251" s="2"/>
      <c r="T251" s="2"/>
      <c r="U251" s="2"/>
      <c r="V251" s="2"/>
      <c r="W251" s="2"/>
      <c r="X251" s="2"/>
      <c r="Y251" s="2"/>
      <c r="Z251" s="2"/>
    </row>
    <row r="252" spans="2:26" ht="15.75" customHeight="1">
      <c r="B252" s="2"/>
      <c r="C252" s="2"/>
      <c r="D252" s="1"/>
      <c r="E252" s="11"/>
      <c r="F252" s="6"/>
      <c r="G252" s="2"/>
      <c r="H252" s="2"/>
      <c r="I252" s="2"/>
      <c r="J252" s="2"/>
      <c r="K252" s="2"/>
      <c r="L252" s="2"/>
      <c r="M252" s="2"/>
      <c r="N252" s="2"/>
      <c r="O252" s="2"/>
      <c r="P252" s="2"/>
      <c r="Q252" s="2"/>
      <c r="R252" s="2"/>
      <c r="S252" s="2"/>
      <c r="T252" s="2"/>
      <c r="U252" s="2"/>
      <c r="V252" s="2"/>
      <c r="W252" s="2"/>
      <c r="X252" s="2"/>
      <c r="Y252" s="2"/>
      <c r="Z252" s="2"/>
    </row>
    <row r="253" spans="2:26" ht="15.75" customHeight="1">
      <c r="B253" s="2"/>
      <c r="C253" s="2"/>
      <c r="D253" s="1"/>
      <c r="E253" s="11"/>
      <c r="F253" s="6"/>
      <c r="G253" s="2"/>
      <c r="H253" s="2"/>
      <c r="I253" s="2"/>
      <c r="J253" s="2"/>
      <c r="K253" s="2"/>
      <c r="L253" s="2"/>
      <c r="M253" s="2"/>
      <c r="N253" s="2"/>
      <c r="O253" s="2"/>
      <c r="P253" s="2"/>
      <c r="Q253" s="2"/>
      <c r="R253" s="2"/>
      <c r="S253" s="2"/>
      <c r="T253" s="2"/>
      <c r="U253" s="2"/>
      <c r="V253" s="2"/>
      <c r="W253" s="2"/>
      <c r="X253" s="2"/>
      <c r="Y253" s="2"/>
      <c r="Z253" s="2"/>
    </row>
    <row r="254" spans="2:26" ht="15.75" customHeight="1">
      <c r="B254" s="2"/>
      <c r="C254" s="2"/>
      <c r="D254" s="1"/>
      <c r="E254" s="11"/>
      <c r="F254" s="6"/>
      <c r="G254" s="2"/>
      <c r="H254" s="2"/>
      <c r="I254" s="2"/>
      <c r="J254" s="2"/>
      <c r="K254" s="2"/>
      <c r="L254" s="2"/>
      <c r="M254" s="2"/>
      <c r="N254" s="2"/>
      <c r="O254" s="2"/>
      <c r="P254" s="2"/>
      <c r="Q254" s="2"/>
      <c r="R254" s="2"/>
      <c r="S254" s="2"/>
      <c r="T254" s="2"/>
      <c r="U254" s="2"/>
      <c r="V254" s="2"/>
      <c r="W254" s="2"/>
      <c r="X254" s="2"/>
      <c r="Y254" s="2"/>
      <c r="Z254" s="2"/>
    </row>
    <row r="255" spans="2:26" ht="15.75" customHeight="1">
      <c r="B255" s="2"/>
      <c r="C255" s="2"/>
      <c r="D255" s="1"/>
      <c r="E255" s="11"/>
      <c r="F255" s="6"/>
      <c r="G255" s="2"/>
      <c r="H255" s="2"/>
      <c r="I255" s="2"/>
      <c r="J255" s="2"/>
      <c r="K255" s="2"/>
      <c r="L255" s="2"/>
      <c r="M255" s="2"/>
      <c r="N255" s="2"/>
      <c r="O255" s="2"/>
      <c r="P255" s="2"/>
      <c r="Q255" s="2"/>
      <c r="R255" s="2"/>
      <c r="S255" s="2"/>
      <c r="T255" s="2"/>
      <c r="U255" s="2"/>
      <c r="V255" s="2"/>
      <c r="W255" s="2"/>
      <c r="X255" s="2"/>
      <c r="Y255" s="2"/>
      <c r="Z255" s="2"/>
    </row>
    <row r="256" spans="2:26" ht="15.75" customHeight="1">
      <c r="B256" s="2"/>
      <c r="C256" s="2"/>
      <c r="D256" s="1"/>
      <c r="E256" s="11"/>
      <c r="F256" s="6"/>
      <c r="G256" s="2"/>
      <c r="H256" s="2"/>
      <c r="I256" s="2"/>
      <c r="J256" s="2"/>
      <c r="K256" s="2"/>
      <c r="L256" s="2"/>
      <c r="M256" s="2"/>
      <c r="N256" s="2"/>
      <c r="O256" s="2"/>
      <c r="P256" s="2"/>
      <c r="Q256" s="2"/>
      <c r="R256" s="2"/>
      <c r="S256" s="2"/>
      <c r="T256" s="2"/>
      <c r="U256" s="2"/>
      <c r="V256" s="2"/>
      <c r="W256" s="2"/>
      <c r="X256" s="2"/>
      <c r="Y256" s="2"/>
      <c r="Z256" s="2"/>
    </row>
    <row r="257" spans="2:26" ht="15.75" customHeight="1">
      <c r="B257" s="2"/>
      <c r="C257" s="2"/>
      <c r="D257" s="1"/>
      <c r="E257" s="11"/>
      <c r="F257" s="6"/>
      <c r="G257" s="2"/>
      <c r="H257" s="2"/>
      <c r="I257" s="2"/>
      <c r="J257" s="2"/>
      <c r="K257" s="2"/>
      <c r="L257" s="2"/>
      <c r="M257" s="2"/>
      <c r="N257" s="2"/>
      <c r="O257" s="2"/>
      <c r="P257" s="2"/>
      <c r="Q257" s="2"/>
      <c r="R257" s="2"/>
      <c r="S257" s="2"/>
      <c r="T257" s="2"/>
      <c r="U257" s="2"/>
      <c r="V257" s="2"/>
      <c r="W257" s="2"/>
      <c r="X257" s="2"/>
      <c r="Y257" s="2"/>
      <c r="Z257" s="2"/>
    </row>
    <row r="258" spans="2:26" ht="15.75" customHeight="1">
      <c r="B258" s="2"/>
      <c r="C258" s="2"/>
      <c r="D258" s="1"/>
      <c r="E258" s="11"/>
      <c r="F258" s="6"/>
      <c r="G258" s="2"/>
      <c r="H258" s="2"/>
      <c r="I258" s="2"/>
      <c r="J258" s="2"/>
      <c r="K258" s="2"/>
      <c r="L258" s="2"/>
      <c r="M258" s="2"/>
      <c r="N258" s="2"/>
      <c r="O258" s="2"/>
      <c r="P258" s="2"/>
      <c r="Q258" s="2"/>
      <c r="R258" s="2"/>
      <c r="S258" s="2"/>
      <c r="T258" s="2"/>
      <c r="U258" s="2"/>
      <c r="V258" s="2"/>
      <c r="W258" s="2"/>
      <c r="X258" s="2"/>
      <c r="Y258" s="2"/>
      <c r="Z258" s="2"/>
    </row>
    <row r="259" spans="2:26" ht="15.75" customHeight="1">
      <c r="B259" s="2"/>
      <c r="C259" s="2"/>
      <c r="D259" s="1"/>
      <c r="E259" s="11"/>
      <c r="F259" s="6"/>
      <c r="G259" s="2"/>
      <c r="H259" s="2"/>
      <c r="I259" s="2"/>
      <c r="J259" s="2"/>
      <c r="K259" s="2"/>
      <c r="L259" s="2"/>
      <c r="M259" s="2"/>
      <c r="N259" s="2"/>
      <c r="O259" s="2"/>
      <c r="P259" s="2"/>
      <c r="Q259" s="2"/>
      <c r="R259" s="2"/>
      <c r="S259" s="2"/>
      <c r="T259" s="2"/>
      <c r="U259" s="2"/>
      <c r="V259" s="2"/>
      <c r="W259" s="2"/>
      <c r="X259" s="2"/>
      <c r="Y259" s="2"/>
      <c r="Z259" s="2"/>
    </row>
    <row r="260" spans="2:26" ht="15.75" customHeight="1">
      <c r="B260" s="2"/>
      <c r="C260" s="2"/>
      <c r="D260" s="1"/>
      <c r="E260" s="11"/>
      <c r="F260" s="6"/>
      <c r="G260" s="2"/>
      <c r="H260" s="2"/>
      <c r="I260" s="2"/>
      <c r="J260" s="2"/>
      <c r="K260" s="2"/>
      <c r="L260" s="2"/>
      <c r="M260" s="2"/>
      <c r="N260" s="2"/>
      <c r="O260" s="2"/>
      <c r="P260" s="2"/>
      <c r="Q260" s="2"/>
      <c r="R260" s="2"/>
      <c r="S260" s="2"/>
      <c r="T260" s="2"/>
      <c r="U260" s="2"/>
      <c r="V260" s="2"/>
      <c r="W260" s="2"/>
      <c r="X260" s="2"/>
      <c r="Y260" s="2"/>
      <c r="Z260" s="2"/>
    </row>
    <row r="261" spans="2:26" ht="15.75" customHeight="1">
      <c r="B261" s="2"/>
      <c r="C261" s="2"/>
      <c r="D261" s="1"/>
      <c r="E261" s="11"/>
      <c r="F261" s="6"/>
      <c r="G261" s="2"/>
      <c r="H261" s="2"/>
      <c r="I261" s="2"/>
      <c r="J261" s="2"/>
      <c r="K261" s="2"/>
      <c r="L261" s="2"/>
      <c r="M261" s="2"/>
      <c r="N261" s="2"/>
      <c r="O261" s="2"/>
      <c r="P261" s="2"/>
      <c r="Q261" s="2"/>
      <c r="R261" s="2"/>
      <c r="S261" s="2"/>
      <c r="T261" s="2"/>
      <c r="U261" s="2"/>
      <c r="V261" s="2"/>
      <c r="W261" s="2"/>
      <c r="X261" s="2"/>
      <c r="Y261" s="2"/>
      <c r="Z261" s="2"/>
    </row>
    <row r="262" spans="2:26" ht="15.75" customHeight="1">
      <c r="B262" s="2"/>
      <c r="C262" s="2"/>
      <c r="D262" s="1"/>
      <c r="E262" s="11"/>
      <c r="F262" s="6"/>
      <c r="G262" s="2"/>
      <c r="H262" s="2"/>
      <c r="I262" s="2"/>
      <c r="J262" s="2"/>
      <c r="K262" s="2"/>
      <c r="L262" s="2"/>
      <c r="M262" s="2"/>
      <c r="N262" s="2"/>
      <c r="O262" s="2"/>
      <c r="P262" s="2"/>
      <c r="Q262" s="2"/>
      <c r="R262" s="2"/>
      <c r="S262" s="2"/>
      <c r="T262" s="2"/>
      <c r="U262" s="2"/>
      <c r="V262" s="2"/>
      <c r="W262" s="2"/>
      <c r="X262" s="2"/>
      <c r="Y262" s="2"/>
      <c r="Z262" s="2"/>
    </row>
    <row r="263" spans="2:26" ht="15.75" customHeight="1">
      <c r="B263" s="2"/>
      <c r="C263" s="2"/>
      <c r="D263" s="1"/>
      <c r="E263" s="11"/>
      <c r="F263" s="6"/>
      <c r="G263" s="2"/>
      <c r="H263" s="2"/>
      <c r="I263" s="2"/>
      <c r="J263" s="2"/>
      <c r="K263" s="2"/>
      <c r="L263" s="2"/>
      <c r="M263" s="2"/>
      <c r="N263" s="2"/>
      <c r="O263" s="2"/>
      <c r="P263" s="2"/>
      <c r="Q263" s="2"/>
      <c r="R263" s="2"/>
      <c r="S263" s="2"/>
      <c r="T263" s="2"/>
      <c r="U263" s="2"/>
      <c r="V263" s="2"/>
      <c r="W263" s="2"/>
      <c r="X263" s="2"/>
      <c r="Y263" s="2"/>
      <c r="Z263" s="2"/>
    </row>
    <row r="264" spans="2:26" ht="15.75" customHeight="1">
      <c r="B264" s="2"/>
      <c r="C264" s="2"/>
      <c r="D264" s="1"/>
      <c r="E264" s="11"/>
      <c r="F264" s="6"/>
      <c r="G264" s="2"/>
      <c r="H264" s="2"/>
      <c r="I264" s="2"/>
      <c r="J264" s="2"/>
      <c r="K264" s="2"/>
      <c r="L264" s="2"/>
      <c r="M264" s="2"/>
      <c r="N264" s="2"/>
      <c r="O264" s="2"/>
      <c r="P264" s="2"/>
      <c r="Q264" s="2"/>
      <c r="R264" s="2"/>
      <c r="S264" s="2"/>
      <c r="T264" s="2"/>
      <c r="U264" s="2"/>
      <c r="V264" s="2"/>
      <c r="W264" s="2"/>
      <c r="X264" s="2"/>
      <c r="Y264" s="2"/>
      <c r="Z264" s="2"/>
    </row>
    <row r="265" spans="2:26" ht="15.75" customHeight="1">
      <c r="B265" s="2"/>
      <c r="C265" s="2"/>
      <c r="D265" s="1"/>
      <c r="E265" s="11"/>
      <c r="F265" s="6"/>
      <c r="G265" s="2"/>
      <c r="H265" s="2"/>
      <c r="I265" s="2"/>
      <c r="J265" s="2"/>
      <c r="K265" s="2"/>
      <c r="L265" s="2"/>
      <c r="M265" s="2"/>
      <c r="N265" s="2"/>
      <c r="O265" s="2"/>
      <c r="P265" s="2"/>
      <c r="Q265" s="2"/>
      <c r="R265" s="2"/>
      <c r="S265" s="2"/>
      <c r="T265" s="2"/>
      <c r="U265" s="2"/>
      <c r="V265" s="2"/>
      <c r="W265" s="2"/>
      <c r="X265" s="2"/>
      <c r="Y265" s="2"/>
      <c r="Z265" s="2"/>
    </row>
    <row r="266" spans="2:26" ht="15.75" customHeight="1">
      <c r="B266" s="2"/>
      <c r="C266" s="2"/>
      <c r="D266" s="1"/>
      <c r="E266" s="11"/>
      <c r="F266" s="6"/>
      <c r="G266" s="2"/>
      <c r="H266" s="2"/>
      <c r="I266" s="2"/>
      <c r="J266" s="2"/>
      <c r="K266" s="2"/>
      <c r="L266" s="2"/>
      <c r="M266" s="2"/>
      <c r="N266" s="2"/>
      <c r="O266" s="2"/>
      <c r="P266" s="2"/>
      <c r="Q266" s="2"/>
      <c r="R266" s="2"/>
      <c r="S266" s="2"/>
      <c r="T266" s="2"/>
      <c r="U266" s="2"/>
      <c r="V266" s="2"/>
      <c r="W266" s="2"/>
      <c r="X266" s="2"/>
      <c r="Y266" s="2"/>
      <c r="Z266" s="2"/>
    </row>
    <row r="267" spans="2:26" ht="15.75" customHeight="1">
      <c r="B267" s="2"/>
      <c r="C267" s="2"/>
      <c r="D267" s="1"/>
      <c r="E267" s="11"/>
      <c r="F267" s="6"/>
      <c r="G267" s="2"/>
      <c r="H267" s="2"/>
      <c r="I267" s="2"/>
      <c r="J267" s="2"/>
      <c r="K267" s="2"/>
      <c r="L267" s="2"/>
      <c r="M267" s="2"/>
      <c r="N267" s="2"/>
      <c r="O267" s="2"/>
      <c r="P267" s="2"/>
      <c r="Q267" s="2"/>
      <c r="R267" s="2"/>
      <c r="S267" s="2"/>
      <c r="T267" s="2"/>
      <c r="U267" s="2"/>
      <c r="V267" s="2"/>
      <c r="W267" s="2"/>
      <c r="X267" s="2"/>
      <c r="Y267" s="2"/>
      <c r="Z267" s="2"/>
    </row>
    <row r="268" spans="2:26" ht="15.75" customHeight="1">
      <c r="B268" s="2"/>
      <c r="C268" s="2"/>
      <c r="D268" s="1"/>
      <c r="E268" s="11"/>
      <c r="F268" s="6"/>
      <c r="G268" s="2"/>
      <c r="H268" s="2"/>
      <c r="I268" s="2"/>
      <c r="J268" s="2"/>
      <c r="K268" s="2"/>
      <c r="L268" s="2"/>
      <c r="M268" s="2"/>
      <c r="N268" s="2"/>
      <c r="O268" s="2"/>
      <c r="P268" s="2"/>
      <c r="Q268" s="2"/>
      <c r="R268" s="2"/>
      <c r="S268" s="2"/>
      <c r="T268" s="2"/>
      <c r="U268" s="2"/>
      <c r="V268" s="2"/>
      <c r="W268" s="2"/>
      <c r="X268" s="2"/>
      <c r="Y268" s="2"/>
      <c r="Z268" s="2"/>
    </row>
    <row r="269" spans="2:26" ht="15.75" customHeight="1">
      <c r="B269" s="2"/>
      <c r="C269" s="2"/>
      <c r="D269" s="1"/>
      <c r="E269" s="11"/>
      <c r="F269" s="6"/>
      <c r="G269" s="2"/>
      <c r="H269" s="2"/>
      <c r="I269" s="2"/>
      <c r="J269" s="2"/>
      <c r="K269" s="2"/>
      <c r="L269" s="2"/>
      <c r="M269" s="2"/>
      <c r="N269" s="2"/>
      <c r="O269" s="2"/>
      <c r="P269" s="2"/>
      <c r="Q269" s="2"/>
      <c r="R269" s="2"/>
      <c r="S269" s="2"/>
      <c r="T269" s="2"/>
      <c r="U269" s="2"/>
      <c r="V269" s="2"/>
      <c r="W269" s="2"/>
      <c r="X269" s="2"/>
      <c r="Y269" s="2"/>
      <c r="Z269" s="2"/>
    </row>
    <row r="270" spans="2:26" ht="15.75" customHeight="1">
      <c r="B270" s="2"/>
      <c r="C270" s="2"/>
      <c r="D270" s="1"/>
      <c r="E270" s="11"/>
      <c r="F270" s="6"/>
      <c r="G270" s="2"/>
      <c r="H270" s="2"/>
      <c r="I270" s="2"/>
      <c r="J270" s="2"/>
      <c r="K270" s="2"/>
      <c r="L270" s="2"/>
      <c r="M270" s="2"/>
      <c r="N270" s="2"/>
      <c r="O270" s="2"/>
      <c r="P270" s="2"/>
      <c r="Q270" s="2"/>
      <c r="R270" s="2"/>
      <c r="S270" s="2"/>
      <c r="T270" s="2"/>
      <c r="U270" s="2"/>
      <c r="V270" s="2"/>
      <c r="W270" s="2"/>
      <c r="X270" s="2"/>
      <c r="Y270" s="2"/>
      <c r="Z270" s="2"/>
    </row>
    <row r="271" spans="2:26" ht="15.75" customHeight="1">
      <c r="B271" s="2"/>
      <c r="C271" s="2"/>
      <c r="D271" s="1"/>
      <c r="E271" s="11"/>
      <c r="F271" s="6"/>
      <c r="G271" s="2"/>
      <c r="H271" s="2"/>
      <c r="I271" s="2"/>
      <c r="J271" s="2"/>
      <c r="K271" s="2"/>
      <c r="L271" s="2"/>
      <c r="M271" s="2"/>
      <c r="N271" s="2"/>
      <c r="O271" s="2"/>
      <c r="P271" s="2"/>
      <c r="Q271" s="2"/>
      <c r="R271" s="2"/>
      <c r="S271" s="2"/>
      <c r="T271" s="2"/>
      <c r="U271" s="2"/>
      <c r="V271" s="2"/>
      <c r="W271" s="2"/>
      <c r="X271" s="2"/>
      <c r="Y271" s="2"/>
      <c r="Z271" s="2"/>
    </row>
    <row r="272" spans="2:26" ht="15.75" customHeight="1">
      <c r="B272" s="2"/>
      <c r="C272" s="2"/>
      <c r="D272" s="1"/>
      <c r="E272" s="11"/>
      <c r="F272" s="6"/>
      <c r="G272" s="2"/>
      <c r="H272" s="2"/>
      <c r="I272" s="2"/>
      <c r="J272" s="2"/>
      <c r="K272" s="2"/>
      <c r="L272" s="2"/>
      <c r="M272" s="2"/>
      <c r="N272" s="2"/>
      <c r="O272" s="2"/>
      <c r="P272" s="2"/>
      <c r="Q272" s="2"/>
      <c r="R272" s="2"/>
      <c r="S272" s="2"/>
      <c r="T272" s="2"/>
      <c r="U272" s="2"/>
      <c r="V272" s="2"/>
      <c r="W272" s="2"/>
      <c r="X272" s="2"/>
      <c r="Y272" s="2"/>
      <c r="Z272" s="2"/>
    </row>
    <row r="273" spans="2:26" ht="15.75" customHeight="1">
      <c r="B273" s="2"/>
      <c r="C273" s="2"/>
      <c r="D273" s="1"/>
      <c r="E273" s="11"/>
      <c r="F273" s="6"/>
      <c r="G273" s="2"/>
      <c r="H273" s="2"/>
      <c r="I273" s="2"/>
      <c r="J273" s="2"/>
      <c r="K273" s="2"/>
      <c r="L273" s="2"/>
      <c r="M273" s="2"/>
      <c r="N273" s="2"/>
      <c r="O273" s="2"/>
      <c r="P273" s="2"/>
      <c r="Q273" s="2"/>
      <c r="R273" s="2"/>
      <c r="S273" s="2"/>
      <c r="T273" s="2"/>
      <c r="U273" s="2"/>
      <c r="V273" s="2"/>
      <c r="W273" s="2"/>
      <c r="X273" s="2"/>
      <c r="Y273" s="2"/>
      <c r="Z273" s="2"/>
    </row>
    <row r="274" spans="2:26" ht="15.75" customHeight="1">
      <c r="B274" s="2"/>
      <c r="C274" s="2"/>
      <c r="D274" s="1"/>
      <c r="E274" s="11"/>
      <c r="F274" s="6"/>
      <c r="G274" s="2"/>
      <c r="H274" s="2"/>
      <c r="I274" s="2"/>
      <c r="J274" s="2"/>
      <c r="K274" s="2"/>
      <c r="L274" s="2"/>
      <c r="M274" s="2"/>
      <c r="N274" s="2"/>
      <c r="O274" s="2"/>
      <c r="P274" s="2"/>
      <c r="Q274" s="2"/>
      <c r="R274" s="2"/>
      <c r="S274" s="2"/>
      <c r="T274" s="2"/>
      <c r="U274" s="2"/>
      <c r="V274" s="2"/>
      <c r="W274" s="2"/>
      <c r="X274" s="2"/>
      <c r="Y274" s="2"/>
      <c r="Z274" s="2"/>
    </row>
    <row r="275" spans="2:26" ht="15.75" customHeight="1">
      <c r="B275" s="2"/>
      <c r="C275" s="2"/>
      <c r="D275" s="1"/>
      <c r="E275" s="11"/>
      <c r="F275" s="6"/>
      <c r="G275" s="2"/>
      <c r="H275" s="2"/>
      <c r="I275" s="2"/>
      <c r="J275" s="2"/>
      <c r="K275" s="2"/>
      <c r="L275" s="2"/>
      <c r="M275" s="2"/>
      <c r="N275" s="2"/>
      <c r="O275" s="2"/>
      <c r="P275" s="2"/>
      <c r="Q275" s="2"/>
      <c r="R275" s="2"/>
      <c r="S275" s="2"/>
      <c r="T275" s="2"/>
      <c r="U275" s="2"/>
      <c r="V275" s="2"/>
      <c r="W275" s="2"/>
      <c r="X275" s="2"/>
      <c r="Y275" s="2"/>
      <c r="Z275" s="2"/>
    </row>
    <row r="276" spans="2:26" ht="15.75" customHeight="1">
      <c r="B276" s="2"/>
      <c r="C276" s="2"/>
      <c r="D276" s="1"/>
      <c r="E276" s="11"/>
      <c r="F276" s="6"/>
      <c r="G276" s="2"/>
      <c r="H276" s="2"/>
      <c r="I276" s="2"/>
      <c r="J276" s="2"/>
      <c r="K276" s="2"/>
      <c r="L276" s="2"/>
      <c r="M276" s="2"/>
      <c r="N276" s="2"/>
      <c r="O276" s="2"/>
      <c r="P276" s="2"/>
      <c r="Q276" s="2"/>
      <c r="R276" s="2"/>
      <c r="S276" s="2"/>
      <c r="T276" s="2"/>
      <c r="U276" s="2"/>
      <c r="V276" s="2"/>
      <c r="W276" s="2"/>
      <c r="X276" s="2"/>
      <c r="Y276" s="2"/>
      <c r="Z276" s="2"/>
    </row>
    <row r="277" spans="2:26" ht="15.75" customHeight="1">
      <c r="B277" s="2"/>
      <c r="C277" s="2"/>
      <c r="D277" s="1"/>
      <c r="E277" s="11"/>
      <c r="F277" s="6"/>
      <c r="G277" s="2"/>
      <c r="H277" s="2"/>
      <c r="I277" s="2"/>
      <c r="J277" s="2"/>
      <c r="K277" s="2"/>
      <c r="L277" s="2"/>
      <c r="M277" s="2"/>
      <c r="N277" s="2"/>
      <c r="O277" s="2"/>
      <c r="P277" s="2"/>
      <c r="Q277" s="2"/>
      <c r="R277" s="2"/>
      <c r="S277" s="2"/>
      <c r="T277" s="2"/>
      <c r="U277" s="2"/>
      <c r="V277" s="2"/>
      <c r="W277" s="2"/>
      <c r="X277" s="2"/>
      <c r="Y277" s="2"/>
      <c r="Z277" s="2"/>
    </row>
    <row r="278" spans="2:26" ht="15.75" customHeight="1">
      <c r="B278" s="2"/>
      <c r="C278" s="2"/>
      <c r="D278" s="1"/>
      <c r="E278" s="11"/>
      <c r="F278" s="6"/>
      <c r="G278" s="2"/>
      <c r="H278" s="2"/>
      <c r="I278" s="2"/>
      <c r="J278" s="2"/>
      <c r="K278" s="2"/>
      <c r="L278" s="2"/>
      <c r="M278" s="2"/>
      <c r="N278" s="2"/>
      <c r="O278" s="2"/>
      <c r="P278" s="2"/>
      <c r="Q278" s="2"/>
      <c r="R278" s="2"/>
      <c r="S278" s="2"/>
      <c r="T278" s="2"/>
      <c r="U278" s="2"/>
      <c r="V278" s="2"/>
      <c r="W278" s="2"/>
      <c r="X278" s="2"/>
      <c r="Y278" s="2"/>
      <c r="Z278" s="2"/>
    </row>
    <row r="279" spans="2:26" ht="15.75" customHeight="1">
      <c r="B279" s="2"/>
      <c r="C279" s="2"/>
      <c r="D279" s="1"/>
      <c r="E279" s="11"/>
      <c r="F279" s="6"/>
      <c r="G279" s="2"/>
      <c r="H279" s="2"/>
      <c r="I279" s="2"/>
      <c r="J279" s="2"/>
      <c r="K279" s="2"/>
      <c r="L279" s="2"/>
      <c r="M279" s="2"/>
      <c r="N279" s="2"/>
      <c r="O279" s="2"/>
      <c r="P279" s="2"/>
      <c r="Q279" s="2"/>
      <c r="R279" s="2"/>
      <c r="S279" s="2"/>
      <c r="T279" s="2"/>
      <c r="U279" s="2"/>
      <c r="V279" s="2"/>
      <c r="W279" s="2"/>
      <c r="X279" s="2"/>
      <c r="Y279" s="2"/>
      <c r="Z279" s="2"/>
    </row>
    <row r="280" spans="2:26" ht="15.75" customHeight="1">
      <c r="B280" s="2"/>
      <c r="C280" s="2"/>
      <c r="D280" s="1"/>
      <c r="E280" s="11"/>
      <c r="F280" s="6"/>
      <c r="G280" s="2"/>
      <c r="H280" s="2"/>
      <c r="I280" s="2"/>
      <c r="J280" s="2"/>
      <c r="K280" s="2"/>
      <c r="L280" s="2"/>
      <c r="M280" s="2"/>
      <c r="N280" s="2"/>
      <c r="O280" s="2"/>
      <c r="P280" s="2"/>
      <c r="Q280" s="2"/>
      <c r="R280" s="2"/>
      <c r="S280" s="2"/>
      <c r="T280" s="2"/>
      <c r="U280" s="2"/>
      <c r="V280" s="2"/>
      <c r="W280" s="2"/>
      <c r="X280" s="2"/>
      <c r="Y280" s="2"/>
      <c r="Z280" s="2"/>
    </row>
    <row r="281" spans="2:26" ht="15.75" customHeight="1">
      <c r="B281" s="2"/>
      <c r="C281" s="2"/>
      <c r="D281" s="1"/>
      <c r="E281" s="11"/>
      <c r="F281" s="6"/>
      <c r="G281" s="2"/>
      <c r="H281" s="2"/>
      <c r="I281" s="2"/>
      <c r="J281" s="2"/>
      <c r="K281" s="2"/>
      <c r="L281" s="2"/>
      <c r="M281" s="2"/>
      <c r="N281" s="2"/>
      <c r="O281" s="2"/>
      <c r="P281" s="2"/>
      <c r="Q281" s="2"/>
      <c r="R281" s="2"/>
      <c r="S281" s="2"/>
      <c r="T281" s="2"/>
      <c r="U281" s="2"/>
      <c r="V281" s="2"/>
      <c r="W281" s="2"/>
      <c r="X281" s="2"/>
      <c r="Y281" s="2"/>
      <c r="Z281" s="2"/>
    </row>
    <row r="282" spans="2:26" ht="15.75" customHeight="1">
      <c r="B282" s="2"/>
      <c r="C282" s="2"/>
      <c r="D282" s="1"/>
      <c r="E282" s="11"/>
      <c r="F282" s="6"/>
      <c r="G282" s="2"/>
      <c r="H282" s="2"/>
      <c r="I282" s="2"/>
      <c r="J282" s="2"/>
      <c r="K282" s="2"/>
      <c r="L282" s="2"/>
      <c r="M282" s="2"/>
      <c r="N282" s="2"/>
      <c r="O282" s="2"/>
      <c r="P282" s="2"/>
      <c r="Q282" s="2"/>
      <c r="R282" s="2"/>
      <c r="S282" s="2"/>
      <c r="T282" s="2"/>
      <c r="U282" s="2"/>
      <c r="V282" s="2"/>
      <c r="W282" s="2"/>
      <c r="X282" s="2"/>
      <c r="Y282" s="2"/>
      <c r="Z282" s="2"/>
    </row>
    <row r="283" spans="2:26" ht="15.75" customHeight="1">
      <c r="B283" s="2"/>
      <c r="C283" s="2"/>
      <c r="D283" s="1"/>
      <c r="E283" s="11"/>
      <c r="F283" s="6"/>
      <c r="G283" s="2"/>
      <c r="H283" s="2"/>
      <c r="I283" s="2"/>
      <c r="J283" s="2"/>
      <c r="K283" s="2"/>
      <c r="L283" s="2"/>
      <c r="M283" s="2"/>
      <c r="N283" s="2"/>
      <c r="O283" s="2"/>
      <c r="P283" s="2"/>
      <c r="Q283" s="2"/>
      <c r="R283" s="2"/>
      <c r="S283" s="2"/>
      <c r="T283" s="2"/>
      <c r="U283" s="2"/>
      <c r="V283" s="2"/>
      <c r="W283" s="2"/>
      <c r="X283" s="2"/>
      <c r="Y283" s="2"/>
      <c r="Z283" s="2"/>
    </row>
    <row r="284" spans="2:26" ht="15.75" customHeight="1">
      <c r="B284" s="2"/>
      <c r="C284" s="2"/>
      <c r="D284" s="1"/>
      <c r="E284" s="11"/>
      <c r="F284" s="6"/>
      <c r="G284" s="2"/>
      <c r="H284" s="2"/>
      <c r="I284" s="2"/>
      <c r="J284" s="2"/>
      <c r="K284" s="2"/>
      <c r="L284" s="2"/>
      <c r="M284" s="2"/>
      <c r="N284" s="2"/>
      <c r="O284" s="2"/>
      <c r="P284" s="2"/>
      <c r="Q284" s="2"/>
      <c r="R284" s="2"/>
      <c r="S284" s="2"/>
      <c r="T284" s="2"/>
      <c r="U284" s="2"/>
      <c r="V284" s="2"/>
      <c r="W284" s="2"/>
      <c r="X284" s="2"/>
      <c r="Y284" s="2"/>
      <c r="Z284" s="2"/>
    </row>
    <row r="285" spans="2:26" ht="15.75" customHeight="1">
      <c r="B285" s="2"/>
      <c r="C285" s="2"/>
      <c r="D285" s="1"/>
      <c r="E285" s="11"/>
      <c r="F285" s="6"/>
      <c r="G285" s="2"/>
      <c r="H285" s="2"/>
      <c r="I285" s="2"/>
      <c r="J285" s="2"/>
      <c r="K285" s="2"/>
      <c r="L285" s="2"/>
      <c r="M285" s="2"/>
      <c r="N285" s="2"/>
      <c r="O285" s="2"/>
      <c r="P285" s="2"/>
      <c r="Q285" s="2"/>
      <c r="R285" s="2"/>
      <c r="S285" s="2"/>
      <c r="T285" s="2"/>
      <c r="U285" s="2"/>
      <c r="V285" s="2"/>
      <c r="W285" s="2"/>
      <c r="X285" s="2"/>
      <c r="Y285" s="2"/>
      <c r="Z285" s="2"/>
    </row>
    <row r="286" spans="2:26" ht="15.75" customHeight="1">
      <c r="B286" s="2"/>
      <c r="C286" s="2"/>
      <c r="D286" s="1"/>
      <c r="E286" s="11"/>
      <c r="F286" s="6"/>
      <c r="G286" s="2"/>
      <c r="H286" s="2"/>
      <c r="I286" s="2"/>
      <c r="J286" s="2"/>
      <c r="K286" s="2"/>
      <c r="L286" s="2"/>
      <c r="M286" s="2"/>
      <c r="N286" s="2"/>
      <c r="O286" s="2"/>
      <c r="P286" s="2"/>
      <c r="Q286" s="2"/>
      <c r="R286" s="2"/>
      <c r="S286" s="2"/>
      <c r="T286" s="2"/>
      <c r="U286" s="2"/>
      <c r="V286" s="2"/>
      <c r="W286" s="2"/>
      <c r="X286" s="2"/>
      <c r="Y286" s="2"/>
      <c r="Z286" s="2"/>
    </row>
    <row r="287" spans="2:26" ht="15.75" customHeight="1">
      <c r="B287" s="2"/>
      <c r="C287" s="2"/>
      <c r="D287" s="1"/>
      <c r="E287" s="11"/>
      <c r="F287" s="6"/>
      <c r="G287" s="2"/>
      <c r="H287" s="2"/>
      <c r="I287" s="2"/>
      <c r="J287" s="2"/>
      <c r="K287" s="2"/>
      <c r="L287" s="2"/>
      <c r="M287" s="2"/>
      <c r="N287" s="2"/>
      <c r="O287" s="2"/>
      <c r="P287" s="2"/>
      <c r="Q287" s="2"/>
      <c r="R287" s="2"/>
      <c r="S287" s="2"/>
      <c r="T287" s="2"/>
      <c r="U287" s="2"/>
      <c r="V287" s="2"/>
      <c r="W287" s="2"/>
      <c r="X287" s="2"/>
      <c r="Y287" s="2"/>
      <c r="Z287" s="2"/>
    </row>
    <row r="288" spans="2:26" ht="15.75" customHeight="1">
      <c r="B288" s="2"/>
      <c r="C288" s="2"/>
      <c r="D288" s="1"/>
      <c r="E288" s="11"/>
      <c r="F288" s="6"/>
      <c r="G288" s="2"/>
      <c r="H288" s="2"/>
      <c r="I288" s="2"/>
      <c r="J288" s="2"/>
      <c r="K288" s="2"/>
      <c r="L288" s="2"/>
      <c r="M288" s="2"/>
      <c r="N288" s="2"/>
      <c r="O288" s="2"/>
      <c r="P288" s="2"/>
      <c r="Q288" s="2"/>
      <c r="R288" s="2"/>
      <c r="S288" s="2"/>
      <c r="T288" s="2"/>
      <c r="U288" s="2"/>
      <c r="V288" s="2"/>
      <c r="W288" s="2"/>
      <c r="X288" s="2"/>
      <c r="Y288" s="2"/>
      <c r="Z288" s="2"/>
    </row>
    <row r="289" spans="2:26" ht="15.75" customHeight="1">
      <c r="B289" s="2"/>
      <c r="C289" s="2"/>
      <c r="D289" s="1"/>
      <c r="E289" s="11"/>
      <c r="F289" s="6"/>
      <c r="G289" s="2"/>
      <c r="H289" s="2"/>
      <c r="I289" s="2"/>
      <c r="J289" s="2"/>
      <c r="K289" s="2"/>
      <c r="L289" s="2"/>
      <c r="M289" s="2"/>
      <c r="N289" s="2"/>
      <c r="O289" s="2"/>
      <c r="P289" s="2"/>
      <c r="Q289" s="2"/>
      <c r="R289" s="2"/>
      <c r="S289" s="2"/>
      <c r="T289" s="2"/>
      <c r="U289" s="2"/>
      <c r="V289" s="2"/>
      <c r="W289" s="2"/>
      <c r="X289" s="2"/>
      <c r="Y289" s="2"/>
      <c r="Z289" s="2"/>
    </row>
    <row r="290" spans="2:26" ht="15.75" customHeight="1">
      <c r="B290" s="2"/>
      <c r="C290" s="2"/>
      <c r="D290" s="1"/>
      <c r="E290" s="11"/>
      <c r="F290" s="6"/>
      <c r="G290" s="2"/>
      <c r="H290" s="2"/>
      <c r="I290" s="2"/>
      <c r="J290" s="2"/>
      <c r="K290" s="2"/>
      <c r="L290" s="2"/>
      <c r="M290" s="2"/>
      <c r="N290" s="2"/>
      <c r="O290" s="2"/>
      <c r="P290" s="2"/>
      <c r="Q290" s="2"/>
      <c r="R290" s="2"/>
      <c r="S290" s="2"/>
      <c r="T290" s="2"/>
      <c r="U290" s="2"/>
      <c r="V290" s="2"/>
      <c r="W290" s="2"/>
      <c r="X290" s="2"/>
      <c r="Y290" s="2"/>
      <c r="Z290" s="2"/>
    </row>
    <row r="291" spans="2:26" ht="15.75" customHeight="1">
      <c r="B291" s="2"/>
      <c r="C291" s="2"/>
      <c r="D291" s="1"/>
      <c r="E291" s="11"/>
      <c r="F291" s="6"/>
      <c r="G291" s="2"/>
      <c r="H291" s="2"/>
      <c r="I291" s="2"/>
      <c r="J291" s="2"/>
      <c r="K291" s="2"/>
      <c r="L291" s="2"/>
      <c r="M291" s="2"/>
      <c r="N291" s="2"/>
      <c r="O291" s="2"/>
      <c r="P291" s="2"/>
      <c r="Q291" s="2"/>
      <c r="R291" s="2"/>
      <c r="S291" s="2"/>
      <c r="T291" s="2"/>
      <c r="U291" s="2"/>
      <c r="V291" s="2"/>
      <c r="W291" s="2"/>
      <c r="X291" s="2"/>
      <c r="Y291" s="2"/>
      <c r="Z291" s="2"/>
    </row>
    <row r="292" spans="2:26" ht="15.75" customHeight="1">
      <c r="B292" s="2"/>
      <c r="C292" s="2"/>
      <c r="D292" s="1"/>
      <c r="E292" s="11"/>
      <c r="F292" s="6"/>
      <c r="G292" s="2"/>
      <c r="H292" s="2"/>
      <c r="I292" s="2"/>
      <c r="J292" s="2"/>
      <c r="K292" s="2"/>
      <c r="L292" s="2"/>
      <c r="M292" s="2"/>
      <c r="N292" s="2"/>
      <c r="O292" s="2"/>
      <c r="P292" s="2"/>
      <c r="Q292" s="2"/>
      <c r="R292" s="2"/>
      <c r="S292" s="2"/>
      <c r="T292" s="2"/>
      <c r="U292" s="2"/>
      <c r="V292" s="2"/>
      <c r="W292" s="2"/>
      <c r="X292" s="2"/>
      <c r="Y292" s="2"/>
      <c r="Z292" s="2"/>
    </row>
    <row r="293" spans="2:26" ht="15.75" customHeight="1">
      <c r="B293" s="2"/>
      <c r="C293" s="2"/>
      <c r="D293" s="1"/>
      <c r="E293" s="11"/>
      <c r="F293" s="6"/>
      <c r="G293" s="2"/>
      <c r="H293" s="2"/>
      <c r="I293" s="2"/>
      <c r="J293" s="2"/>
      <c r="K293" s="2"/>
      <c r="L293" s="2"/>
      <c r="M293" s="2"/>
      <c r="N293" s="2"/>
      <c r="O293" s="2"/>
      <c r="P293" s="2"/>
      <c r="Q293" s="2"/>
      <c r="R293" s="2"/>
      <c r="S293" s="2"/>
      <c r="T293" s="2"/>
      <c r="U293" s="2"/>
      <c r="V293" s="2"/>
      <c r="W293" s="2"/>
      <c r="X293" s="2"/>
      <c r="Y293" s="2"/>
      <c r="Z293" s="2"/>
    </row>
    <row r="294" spans="2:26" ht="15.75" customHeight="1">
      <c r="B294" s="2"/>
      <c r="C294" s="2"/>
      <c r="D294" s="1"/>
      <c r="E294" s="11"/>
      <c r="F294" s="6"/>
      <c r="G294" s="2"/>
      <c r="H294" s="2"/>
      <c r="I294" s="2"/>
      <c r="J294" s="2"/>
      <c r="K294" s="2"/>
      <c r="L294" s="2"/>
      <c r="M294" s="2"/>
      <c r="N294" s="2"/>
      <c r="O294" s="2"/>
      <c r="P294" s="2"/>
      <c r="Q294" s="2"/>
      <c r="R294" s="2"/>
      <c r="S294" s="2"/>
      <c r="T294" s="2"/>
      <c r="U294" s="2"/>
      <c r="V294" s="2"/>
      <c r="W294" s="2"/>
      <c r="X294" s="2"/>
      <c r="Y294" s="2"/>
      <c r="Z294" s="2"/>
    </row>
    <row r="295" spans="2:26" ht="15.75" customHeight="1">
      <c r="B295" s="2"/>
      <c r="C295" s="2"/>
      <c r="D295" s="1"/>
      <c r="E295" s="11"/>
      <c r="F295" s="6"/>
      <c r="G295" s="2"/>
      <c r="H295" s="2"/>
      <c r="I295" s="2"/>
      <c r="J295" s="2"/>
      <c r="K295" s="2"/>
      <c r="L295" s="2"/>
      <c r="M295" s="2"/>
      <c r="N295" s="2"/>
      <c r="O295" s="2"/>
      <c r="P295" s="2"/>
      <c r="Q295" s="2"/>
      <c r="R295" s="2"/>
      <c r="S295" s="2"/>
      <c r="T295" s="2"/>
      <c r="U295" s="2"/>
      <c r="V295" s="2"/>
      <c r="W295" s="2"/>
      <c r="X295" s="2"/>
      <c r="Y295" s="2"/>
      <c r="Z295" s="2"/>
    </row>
    <row r="296" spans="2:26" ht="15.75" customHeight="1">
      <c r="B296" s="2"/>
      <c r="C296" s="2"/>
      <c r="D296" s="1"/>
      <c r="E296" s="11"/>
      <c r="F296" s="6"/>
      <c r="G296" s="2"/>
      <c r="H296" s="2"/>
      <c r="I296" s="2"/>
      <c r="J296" s="2"/>
      <c r="K296" s="2"/>
      <c r="L296" s="2"/>
      <c r="M296" s="2"/>
      <c r="N296" s="2"/>
      <c r="O296" s="2"/>
      <c r="P296" s="2"/>
      <c r="Q296" s="2"/>
      <c r="R296" s="2"/>
      <c r="S296" s="2"/>
      <c r="T296" s="2"/>
      <c r="U296" s="2"/>
      <c r="V296" s="2"/>
      <c r="W296" s="2"/>
      <c r="X296" s="2"/>
      <c r="Y296" s="2"/>
      <c r="Z296" s="2"/>
    </row>
    <row r="297" spans="2:26" ht="15.75" customHeight="1">
      <c r="B297" s="2"/>
      <c r="C297" s="2"/>
      <c r="D297" s="1"/>
      <c r="E297" s="11"/>
      <c r="F297" s="6"/>
      <c r="G297" s="2"/>
      <c r="H297" s="2"/>
      <c r="I297" s="2"/>
      <c r="J297" s="2"/>
      <c r="K297" s="2"/>
      <c r="L297" s="2"/>
      <c r="M297" s="2"/>
      <c r="N297" s="2"/>
      <c r="O297" s="2"/>
      <c r="P297" s="2"/>
      <c r="Q297" s="2"/>
      <c r="R297" s="2"/>
      <c r="S297" s="2"/>
      <c r="T297" s="2"/>
      <c r="U297" s="2"/>
      <c r="V297" s="2"/>
      <c r="W297" s="2"/>
      <c r="X297" s="2"/>
      <c r="Y297" s="2"/>
      <c r="Z297" s="2"/>
    </row>
    <row r="298" spans="2:26" ht="15.75" customHeight="1">
      <c r="B298" s="2"/>
      <c r="C298" s="2"/>
      <c r="D298" s="1"/>
      <c r="E298" s="11"/>
      <c r="F298" s="6"/>
      <c r="G298" s="2"/>
      <c r="H298" s="2"/>
      <c r="I298" s="2"/>
      <c r="J298" s="2"/>
      <c r="K298" s="2"/>
      <c r="L298" s="2"/>
      <c r="M298" s="2"/>
      <c r="N298" s="2"/>
      <c r="O298" s="2"/>
      <c r="P298" s="2"/>
      <c r="Q298" s="2"/>
      <c r="R298" s="2"/>
      <c r="S298" s="2"/>
      <c r="T298" s="2"/>
      <c r="U298" s="2"/>
      <c r="V298" s="2"/>
      <c r="W298" s="2"/>
      <c r="X298" s="2"/>
      <c r="Y298" s="2"/>
      <c r="Z298" s="2"/>
    </row>
    <row r="299" spans="2:26" ht="15.75" customHeight="1">
      <c r="B299" s="2"/>
      <c r="C299" s="2"/>
      <c r="D299" s="1"/>
      <c r="E299" s="11"/>
      <c r="F299" s="6"/>
      <c r="G299" s="2"/>
      <c r="H299" s="2"/>
      <c r="I299" s="2"/>
      <c r="J299" s="2"/>
      <c r="K299" s="2"/>
      <c r="L299" s="2"/>
      <c r="M299" s="2"/>
      <c r="N299" s="2"/>
      <c r="O299" s="2"/>
      <c r="P299" s="2"/>
      <c r="Q299" s="2"/>
      <c r="R299" s="2"/>
      <c r="S299" s="2"/>
      <c r="T299" s="2"/>
      <c r="U299" s="2"/>
      <c r="V299" s="2"/>
      <c r="W299" s="2"/>
      <c r="X299" s="2"/>
      <c r="Y299" s="2"/>
      <c r="Z299" s="2"/>
    </row>
    <row r="300" spans="2:26" ht="15.75" customHeight="1">
      <c r="B300" s="2"/>
      <c r="C300" s="2"/>
      <c r="D300" s="1"/>
      <c r="E300" s="11"/>
      <c r="F300" s="6"/>
      <c r="G300" s="2"/>
      <c r="H300" s="2"/>
      <c r="I300" s="2"/>
      <c r="J300" s="2"/>
      <c r="K300" s="2"/>
      <c r="L300" s="2"/>
      <c r="M300" s="2"/>
      <c r="N300" s="2"/>
      <c r="O300" s="2"/>
      <c r="P300" s="2"/>
      <c r="Q300" s="2"/>
      <c r="R300" s="2"/>
      <c r="S300" s="2"/>
      <c r="T300" s="2"/>
      <c r="U300" s="2"/>
      <c r="V300" s="2"/>
      <c r="W300" s="2"/>
      <c r="X300" s="2"/>
      <c r="Y300" s="2"/>
      <c r="Z300" s="2"/>
    </row>
    <row r="301" spans="2:26" ht="15.75" customHeight="1">
      <c r="B301" s="2"/>
      <c r="C301" s="2"/>
      <c r="D301" s="1"/>
      <c r="E301" s="11"/>
      <c r="F301" s="6"/>
      <c r="G301" s="2"/>
      <c r="H301" s="2"/>
      <c r="I301" s="2"/>
      <c r="J301" s="2"/>
      <c r="K301" s="2"/>
      <c r="L301" s="2"/>
      <c r="M301" s="2"/>
      <c r="N301" s="2"/>
      <c r="O301" s="2"/>
      <c r="P301" s="2"/>
      <c r="Q301" s="2"/>
      <c r="R301" s="2"/>
      <c r="S301" s="2"/>
      <c r="T301" s="2"/>
      <c r="U301" s="2"/>
      <c r="V301" s="2"/>
      <c r="W301" s="2"/>
      <c r="X301" s="2"/>
      <c r="Y301" s="2"/>
      <c r="Z301" s="2"/>
    </row>
    <row r="302" spans="2:26" ht="15.75" customHeight="1">
      <c r="B302" s="2"/>
      <c r="C302" s="2"/>
      <c r="D302" s="1"/>
      <c r="E302" s="11"/>
      <c r="F302" s="6"/>
      <c r="G302" s="2"/>
      <c r="H302" s="2"/>
      <c r="I302" s="2"/>
      <c r="J302" s="2"/>
      <c r="K302" s="2"/>
      <c r="L302" s="2"/>
      <c r="M302" s="2"/>
      <c r="N302" s="2"/>
      <c r="O302" s="2"/>
      <c r="P302" s="2"/>
      <c r="Q302" s="2"/>
      <c r="R302" s="2"/>
      <c r="S302" s="2"/>
      <c r="T302" s="2"/>
      <c r="U302" s="2"/>
      <c r="V302" s="2"/>
      <c r="W302" s="2"/>
      <c r="X302" s="2"/>
      <c r="Y302" s="2"/>
      <c r="Z302" s="2"/>
    </row>
    <row r="303" spans="2:26" ht="15.75" customHeight="1">
      <c r="B303" s="2"/>
      <c r="C303" s="2"/>
      <c r="D303" s="1"/>
      <c r="E303" s="11"/>
      <c r="F303" s="6"/>
      <c r="G303" s="2"/>
      <c r="H303" s="2"/>
      <c r="I303" s="2"/>
      <c r="J303" s="2"/>
      <c r="K303" s="2"/>
      <c r="L303" s="2"/>
      <c r="M303" s="2"/>
      <c r="N303" s="2"/>
      <c r="O303" s="2"/>
      <c r="P303" s="2"/>
      <c r="Q303" s="2"/>
      <c r="R303" s="2"/>
      <c r="S303" s="2"/>
      <c r="T303" s="2"/>
      <c r="U303" s="2"/>
      <c r="V303" s="2"/>
      <c r="W303" s="2"/>
      <c r="X303" s="2"/>
      <c r="Y303" s="2"/>
      <c r="Z303" s="2"/>
    </row>
    <row r="304" spans="2:26" ht="15.75" customHeight="1">
      <c r="B304" s="2"/>
      <c r="C304" s="2"/>
      <c r="D304" s="1"/>
      <c r="E304" s="11"/>
      <c r="F304" s="6"/>
      <c r="G304" s="2"/>
      <c r="H304" s="2"/>
      <c r="I304" s="2"/>
      <c r="J304" s="2"/>
      <c r="K304" s="2"/>
      <c r="L304" s="2"/>
      <c r="M304" s="2"/>
      <c r="N304" s="2"/>
      <c r="O304" s="2"/>
      <c r="P304" s="2"/>
      <c r="Q304" s="2"/>
      <c r="R304" s="2"/>
      <c r="S304" s="2"/>
      <c r="T304" s="2"/>
      <c r="U304" s="2"/>
      <c r="V304" s="2"/>
      <c r="W304" s="2"/>
      <c r="X304" s="2"/>
      <c r="Y304" s="2"/>
      <c r="Z304" s="2"/>
    </row>
    <row r="305" spans="2:26" ht="15.75" customHeight="1">
      <c r="B305" s="2"/>
      <c r="C305" s="2"/>
      <c r="D305" s="1"/>
      <c r="E305" s="11"/>
      <c r="F305" s="6"/>
      <c r="G305" s="2"/>
      <c r="H305" s="2"/>
      <c r="I305" s="2"/>
      <c r="J305" s="2"/>
      <c r="K305" s="2"/>
      <c r="L305" s="2"/>
      <c r="M305" s="2"/>
      <c r="N305" s="2"/>
      <c r="O305" s="2"/>
      <c r="P305" s="2"/>
      <c r="Q305" s="2"/>
      <c r="R305" s="2"/>
      <c r="S305" s="2"/>
      <c r="T305" s="2"/>
      <c r="U305" s="2"/>
      <c r="V305" s="2"/>
      <c r="W305" s="2"/>
      <c r="X305" s="2"/>
      <c r="Y305" s="2"/>
      <c r="Z305" s="2"/>
    </row>
    <row r="306" spans="2:26" ht="15.75" customHeight="1">
      <c r="B306" s="2"/>
      <c r="C306" s="2"/>
      <c r="D306" s="1"/>
      <c r="E306" s="11"/>
      <c r="F306" s="6"/>
      <c r="G306" s="2"/>
      <c r="H306" s="2"/>
      <c r="I306" s="2"/>
      <c r="J306" s="2"/>
      <c r="K306" s="2"/>
      <c r="L306" s="2"/>
      <c r="M306" s="2"/>
      <c r="N306" s="2"/>
      <c r="O306" s="2"/>
      <c r="P306" s="2"/>
      <c r="Q306" s="2"/>
      <c r="R306" s="2"/>
      <c r="S306" s="2"/>
      <c r="T306" s="2"/>
      <c r="U306" s="2"/>
      <c r="V306" s="2"/>
      <c r="W306" s="2"/>
      <c r="X306" s="2"/>
      <c r="Y306" s="2"/>
      <c r="Z306" s="2"/>
    </row>
    <row r="307" spans="2:26" ht="15.75" customHeight="1">
      <c r="B307" s="2"/>
      <c r="C307" s="2"/>
      <c r="D307" s="1"/>
      <c r="E307" s="11"/>
      <c r="F307" s="6"/>
      <c r="G307" s="2"/>
      <c r="H307" s="2"/>
      <c r="I307" s="2"/>
      <c r="J307" s="2"/>
      <c r="K307" s="2"/>
      <c r="L307" s="2"/>
      <c r="M307" s="2"/>
      <c r="N307" s="2"/>
      <c r="O307" s="2"/>
      <c r="P307" s="2"/>
      <c r="Q307" s="2"/>
      <c r="R307" s="2"/>
      <c r="S307" s="2"/>
      <c r="T307" s="2"/>
      <c r="U307" s="2"/>
      <c r="V307" s="2"/>
      <c r="W307" s="2"/>
      <c r="X307" s="2"/>
      <c r="Y307" s="2"/>
      <c r="Z307" s="2"/>
    </row>
    <row r="308" spans="2:26" ht="15.75" customHeight="1">
      <c r="B308" s="2"/>
      <c r="C308" s="2"/>
      <c r="D308" s="1"/>
      <c r="E308" s="11"/>
      <c r="F308" s="6"/>
      <c r="G308" s="2"/>
      <c r="H308" s="2"/>
      <c r="I308" s="2"/>
      <c r="J308" s="2"/>
      <c r="K308" s="2"/>
      <c r="L308" s="2"/>
      <c r="M308" s="2"/>
      <c r="N308" s="2"/>
      <c r="O308" s="2"/>
      <c r="P308" s="2"/>
      <c r="Q308" s="2"/>
      <c r="R308" s="2"/>
      <c r="S308" s="2"/>
      <c r="T308" s="2"/>
      <c r="U308" s="2"/>
      <c r="V308" s="2"/>
      <c r="W308" s="2"/>
      <c r="X308" s="2"/>
      <c r="Y308" s="2"/>
      <c r="Z308" s="2"/>
    </row>
    <row r="309" spans="2:26" ht="15.75" customHeight="1">
      <c r="B309" s="2"/>
      <c r="C309" s="2"/>
      <c r="D309" s="1"/>
      <c r="E309" s="11"/>
      <c r="F309" s="6"/>
      <c r="G309" s="2"/>
      <c r="H309" s="2"/>
      <c r="I309" s="2"/>
      <c r="J309" s="2"/>
      <c r="K309" s="2"/>
      <c r="L309" s="2"/>
      <c r="M309" s="2"/>
      <c r="N309" s="2"/>
      <c r="O309" s="2"/>
      <c r="P309" s="2"/>
      <c r="Q309" s="2"/>
      <c r="R309" s="2"/>
      <c r="S309" s="2"/>
      <c r="T309" s="2"/>
      <c r="U309" s="2"/>
      <c r="V309" s="2"/>
      <c r="W309" s="2"/>
      <c r="X309" s="2"/>
      <c r="Y309" s="2"/>
      <c r="Z309" s="2"/>
    </row>
    <row r="310" spans="2:26" ht="15.75" customHeight="1">
      <c r="B310" s="2"/>
      <c r="C310" s="2"/>
      <c r="D310" s="1"/>
      <c r="E310" s="11"/>
      <c r="F310" s="6"/>
      <c r="G310" s="2"/>
      <c r="H310" s="2"/>
      <c r="I310" s="2"/>
      <c r="J310" s="2"/>
      <c r="K310" s="2"/>
      <c r="L310" s="2"/>
      <c r="M310" s="2"/>
      <c r="N310" s="2"/>
      <c r="O310" s="2"/>
      <c r="P310" s="2"/>
      <c r="Q310" s="2"/>
      <c r="R310" s="2"/>
      <c r="S310" s="2"/>
      <c r="T310" s="2"/>
      <c r="U310" s="2"/>
      <c r="V310" s="2"/>
      <c r="W310" s="2"/>
      <c r="X310" s="2"/>
      <c r="Y310" s="2"/>
      <c r="Z310" s="2"/>
    </row>
    <row r="311" spans="2:26" ht="15.75" customHeight="1">
      <c r="B311" s="2"/>
      <c r="C311" s="2"/>
      <c r="D311" s="1"/>
      <c r="E311" s="11"/>
      <c r="F311" s="6"/>
      <c r="G311" s="2"/>
      <c r="H311" s="2"/>
      <c r="I311" s="2"/>
      <c r="J311" s="2"/>
      <c r="K311" s="2"/>
      <c r="L311" s="2"/>
      <c r="M311" s="2"/>
      <c r="N311" s="2"/>
      <c r="O311" s="2"/>
      <c r="P311" s="2"/>
      <c r="Q311" s="2"/>
      <c r="R311" s="2"/>
      <c r="S311" s="2"/>
      <c r="T311" s="2"/>
      <c r="U311" s="2"/>
      <c r="V311" s="2"/>
      <c r="W311" s="2"/>
      <c r="X311" s="2"/>
      <c r="Y311" s="2"/>
      <c r="Z311" s="2"/>
    </row>
    <row r="312" spans="2:26" ht="15.75" customHeight="1">
      <c r="B312" s="2"/>
      <c r="C312" s="2"/>
      <c r="D312" s="1"/>
      <c r="E312" s="11"/>
      <c r="F312" s="6"/>
      <c r="G312" s="2"/>
      <c r="H312" s="2"/>
      <c r="I312" s="2"/>
      <c r="J312" s="2"/>
      <c r="K312" s="2"/>
      <c r="L312" s="2"/>
      <c r="M312" s="2"/>
      <c r="N312" s="2"/>
      <c r="O312" s="2"/>
      <c r="P312" s="2"/>
      <c r="Q312" s="2"/>
      <c r="R312" s="2"/>
      <c r="S312" s="2"/>
      <c r="T312" s="2"/>
      <c r="U312" s="2"/>
      <c r="V312" s="2"/>
      <c r="W312" s="2"/>
      <c r="X312" s="2"/>
      <c r="Y312" s="2"/>
      <c r="Z312" s="2"/>
    </row>
    <row r="313" spans="2:26" ht="15.75" customHeight="1">
      <c r="B313" s="2"/>
      <c r="C313" s="2"/>
      <c r="D313" s="1"/>
      <c r="E313" s="11"/>
      <c r="F313" s="6"/>
      <c r="G313" s="2"/>
      <c r="H313" s="2"/>
      <c r="I313" s="2"/>
      <c r="J313" s="2"/>
      <c r="K313" s="2"/>
      <c r="L313" s="2"/>
      <c r="M313" s="2"/>
      <c r="N313" s="2"/>
      <c r="O313" s="2"/>
      <c r="P313" s="2"/>
      <c r="Q313" s="2"/>
      <c r="R313" s="2"/>
      <c r="S313" s="2"/>
      <c r="T313" s="2"/>
      <c r="U313" s="2"/>
      <c r="V313" s="2"/>
      <c r="W313" s="2"/>
      <c r="X313" s="2"/>
      <c r="Y313" s="2"/>
      <c r="Z313" s="2"/>
    </row>
    <row r="314" spans="2:26" ht="15.75" customHeight="1">
      <c r="B314" s="2"/>
      <c r="C314" s="2"/>
      <c r="D314" s="1"/>
      <c r="E314" s="11"/>
      <c r="F314" s="6"/>
      <c r="G314" s="2"/>
      <c r="H314" s="2"/>
      <c r="I314" s="2"/>
      <c r="J314" s="2"/>
      <c r="K314" s="2"/>
      <c r="L314" s="2"/>
      <c r="M314" s="2"/>
      <c r="N314" s="2"/>
      <c r="O314" s="2"/>
      <c r="P314" s="2"/>
      <c r="Q314" s="2"/>
      <c r="R314" s="2"/>
      <c r="S314" s="2"/>
      <c r="T314" s="2"/>
      <c r="U314" s="2"/>
      <c r="V314" s="2"/>
      <c r="W314" s="2"/>
      <c r="X314" s="2"/>
      <c r="Y314" s="2"/>
      <c r="Z314" s="2"/>
    </row>
    <row r="315" spans="2:26" ht="15.75" customHeight="1">
      <c r="B315" s="2"/>
      <c r="C315" s="2"/>
      <c r="D315" s="1"/>
      <c r="E315" s="11"/>
      <c r="F315" s="6"/>
      <c r="G315" s="2"/>
      <c r="H315" s="2"/>
      <c r="I315" s="2"/>
      <c r="J315" s="2"/>
      <c r="K315" s="2"/>
      <c r="L315" s="2"/>
      <c r="M315" s="2"/>
      <c r="N315" s="2"/>
      <c r="O315" s="2"/>
      <c r="P315" s="2"/>
      <c r="Q315" s="2"/>
      <c r="R315" s="2"/>
      <c r="S315" s="2"/>
      <c r="T315" s="2"/>
      <c r="U315" s="2"/>
      <c r="V315" s="2"/>
      <c r="W315" s="2"/>
      <c r="X315" s="2"/>
      <c r="Y315" s="2"/>
      <c r="Z315" s="2"/>
    </row>
    <row r="316" spans="2:26" ht="15.75" customHeight="1">
      <c r="B316" s="2"/>
      <c r="C316" s="2"/>
      <c r="D316" s="1"/>
      <c r="E316" s="11"/>
      <c r="F316" s="6"/>
      <c r="G316" s="2"/>
      <c r="H316" s="2"/>
      <c r="I316" s="2"/>
      <c r="J316" s="2"/>
      <c r="K316" s="2"/>
      <c r="L316" s="2"/>
      <c r="M316" s="2"/>
      <c r="N316" s="2"/>
      <c r="O316" s="2"/>
      <c r="P316" s="2"/>
      <c r="Q316" s="2"/>
      <c r="R316" s="2"/>
      <c r="S316" s="2"/>
      <c r="T316" s="2"/>
      <c r="U316" s="2"/>
      <c r="V316" s="2"/>
      <c r="W316" s="2"/>
      <c r="X316" s="2"/>
      <c r="Y316" s="2"/>
      <c r="Z316" s="2"/>
    </row>
    <row r="317" spans="2:26" ht="15.75" customHeight="1">
      <c r="B317" s="2"/>
      <c r="C317" s="2"/>
      <c r="D317" s="1"/>
      <c r="E317" s="11"/>
      <c r="F317" s="6"/>
      <c r="G317" s="2"/>
      <c r="H317" s="2"/>
      <c r="I317" s="2"/>
      <c r="J317" s="2"/>
      <c r="K317" s="2"/>
      <c r="L317" s="2"/>
      <c r="M317" s="2"/>
      <c r="N317" s="2"/>
      <c r="O317" s="2"/>
      <c r="P317" s="2"/>
      <c r="Q317" s="2"/>
      <c r="R317" s="2"/>
      <c r="S317" s="2"/>
      <c r="T317" s="2"/>
      <c r="U317" s="2"/>
      <c r="V317" s="2"/>
      <c r="W317" s="2"/>
      <c r="X317" s="2"/>
      <c r="Y317" s="2"/>
      <c r="Z317" s="2"/>
    </row>
    <row r="318" spans="2:26" ht="15.75" customHeight="1">
      <c r="B318" s="2"/>
      <c r="C318" s="2"/>
      <c r="D318" s="1"/>
      <c r="E318" s="11"/>
      <c r="F318" s="6"/>
      <c r="G318" s="2"/>
      <c r="H318" s="2"/>
      <c r="I318" s="2"/>
      <c r="J318" s="2"/>
      <c r="K318" s="2"/>
      <c r="L318" s="2"/>
      <c r="M318" s="2"/>
      <c r="N318" s="2"/>
      <c r="O318" s="2"/>
      <c r="P318" s="2"/>
      <c r="Q318" s="2"/>
      <c r="R318" s="2"/>
      <c r="S318" s="2"/>
      <c r="T318" s="2"/>
      <c r="U318" s="2"/>
      <c r="V318" s="2"/>
      <c r="W318" s="2"/>
      <c r="X318" s="2"/>
      <c r="Y318" s="2"/>
      <c r="Z318" s="2"/>
    </row>
    <row r="319" spans="2:26" ht="15.75" customHeight="1">
      <c r="B319" s="2"/>
      <c r="C319" s="2"/>
      <c r="D319" s="1"/>
      <c r="E319" s="11"/>
      <c r="F319" s="6"/>
      <c r="G319" s="2"/>
      <c r="H319" s="2"/>
      <c r="I319" s="2"/>
      <c r="J319" s="2"/>
      <c r="K319" s="2"/>
      <c r="L319" s="2"/>
      <c r="M319" s="2"/>
      <c r="N319" s="2"/>
      <c r="O319" s="2"/>
      <c r="P319" s="2"/>
      <c r="Q319" s="2"/>
      <c r="R319" s="2"/>
      <c r="S319" s="2"/>
      <c r="T319" s="2"/>
      <c r="U319" s="2"/>
      <c r="V319" s="2"/>
      <c r="W319" s="2"/>
      <c r="X319" s="2"/>
      <c r="Y319" s="2"/>
      <c r="Z319" s="2"/>
    </row>
    <row r="320" spans="2:26" ht="15.75" customHeight="1">
      <c r="B320" s="2"/>
      <c r="C320" s="2"/>
      <c r="D320" s="1"/>
      <c r="E320" s="11"/>
      <c r="F320" s="6"/>
      <c r="G320" s="2"/>
      <c r="H320" s="2"/>
      <c r="I320" s="2"/>
      <c r="J320" s="2"/>
      <c r="K320" s="2"/>
      <c r="L320" s="2"/>
      <c r="M320" s="2"/>
      <c r="N320" s="2"/>
      <c r="O320" s="2"/>
      <c r="P320" s="2"/>
      <c r="Q320" s="2"/>
      <c r="R320" s="2"/>
      <c r="S320" s="2"/>
      <c r="T320" s="2"/>
      <c r="U320" s="2"/>
      <c r="V320" s="2"/>
      <c r="W320" s="2"/>
      <c r="X320" s="2"/>
      <c r="Y320" s="2"/>
      <c r="Z320" s="2"/>
    </row>
    <row r="321" spans="2:26" ht="15.75" customHeight="1">
      <c r="B321" s="2"/>
      <c r="C321" s="2"/>
      <c r="D321" s="1"/>
      <c r="E321" s="11"/>
      <c r="F321" s="6"/>
      <c r="G321" s="2"/>
      <c r="H321" s="2"/>
      <c r="I321" s="2"/>
      <c r="J321" s="2"/>
      <c r="K321" s="2"/>
      <c r="L321" s="2"/>
      <c r="M321" s="2"/>
      <c r="N321" s="2"/>
      <c r="O321" s="2"/>
      <c r="P321" s="2"/>
      <c r="Q321" s="2"/>
      <c r="R321" s="2"/>
      <c r="S321" s="2"/>
      <c r="T321" s="2"/>
      <c r="U321" s="2"/>
      <c r="V321" s="2"/>
      <c r="W321" s="2"/>
      <c r="X321" s="2"/>
      <c r="Y321" s="2"/>
      <c r="Z321" s="2"/>
    </row>
    <row r="322" spans="2:26" ht="15.75" customHeight="1">
      <c r="B322" s="2"/>
      <c r="C322" s="2"/>
      <c r="D322" s="1"/>
      <c r="E322" s="11"/>
      <c r="F322" s="6"/>
      <c r="G322" s="2"/>
      <c r="H322" s="2"/>
      <c r="I322" s="2"/>
      <c r="J322" s="2"/>
      <c r="K322" s="2"/>
      <c r="L322" s="2"/>
      <c r="M322" s="2"/>
      <c r="N322" s="2"/>
      <c r="O322" s="2"/>
      <c r="P322" s="2"/>
      <c r="Q322" s="2"/>
      <c r="R322" s="2"/>
      <c r="S322" s="2"/>
      <c r="T322" s="2"/>
      <c r="U322" s="2"/>
      <c r="V322" s="2"/>
      <c r="W322" s="2"/>
      <c r="X322" s="2"/>
      <c r="Y322" s="2"/>
      <c r="Z322" s="2"/>
    </row>
    <row r="323" spans="2:26" ht="15.75" customHeight="1">
      <c r="B323" s="2"/>
      <c r="C323" s="2"/>
      <c r="D323" s="1"/>
      <c r="E323" s="11"/>
      <c r="F323" s="6"/>
      <c r="G323" s="2"/>
      <c r="H323" s="2"/>
      <c r="I323" s="2"/>
      <c r="J323" s="2"/>
      <c r="K323" s="2"/>
      <c r="L323" s="2"/>
      <c r="M323" s="2"/>
      <c r="N323" s="2"/>
      <c r="O323" s="2"/>
      <c r="P323" s="2"/>
      <c r="Q323" s="2"/>
      <c r="R323" s="2"/>
      <c r="S323" s="2"/>
      <c r="T323" s="2"/>
      <c r="U323" s="2"/>
      <c r="V323" s="2"/>
      <c r="W323" s="2"/>
      <c r="X323" s="2"/>
      <c r="Y323" s="2"/>
      <c r="Z323" s="2"/>
    </row>
    <row r="324" spans="2:26" ht="15.75" customHeight="1">
      <c r="B324" s="2"/>
      <c r="C324" s="2"/>
      <c r="D324" s="1"/>
      <c r="E324" s="11"/>
      <c r="F324" s="6"/>
      <c r="G324" s="2"/>
      <c r="H324" s="2"/>
      <c r="I324" s="2"/>
      <c r="J324" s="2"/>
      <c r="K324" s="2"/>
      <c r="L324" s="2"/>
      <c r="M324" s="2"/>
      <c r="N324" s="2"/>
      <c r="O324" s="2"/>
      <c r="P324" s="2"/>
      <c r="Q324" s="2"/>
      <c r="R324" s="2"/>
      <c r="S324" s="2"/>
      <c r="T324" s="2"/>
      <c r="U324" s="2"/>
      <c r="V324" s="2"/>
      <c r="W324" s="2"/>
      <c r="X324" s="2"/>
      <c r="Y324" s="2"/>
      <c r="Z324" s="2"/>
    </row>
    <row r="325" spans="2:26" ht="15.75" customHeight="1">
      <c r="B325" s="2"/>
      <c r="C325" s="2"/>
      <c r="D325" s="1"/>
      <c r="E325" s="11"/>
      <c r="F325" s="6"/>
      <c r="G325" s="2"/>
      <c r="H325" s="2"/>
      <c r="I325" s="2"/>
      <c r="J325" s="2"/>
      <c r="K325" s="2"/>
      <c r="L325" s="2"/>
      <c r="M325" s="2"/>
      <c r="N325" s="2"/>
      <c r="O325" s="2"/>
      <c r="P325" s="2"/>
      <c r="Q325" s="2"/>
      <c r="R325" s="2"/>
      <c r="S325" s="2"/>
      <c r="T325" s="2"/>
      <c r="U325" s="2"/>
      <c r="V325" s="2"/>
      <c r="W325" s="2"/>
      <c r="X325" s="2"/>
      <c r="Y325" s="2"/>
      <c r="Z325" s="2"/>
    </row>
    <row r="326" spans="2:26" ht="15.75" customHeight="1">
      <c r="B326" s="2"/>
      <c r="C326" s="2"/>
      <c r="D326" s="1"/>
      <c r="E326" s="11"/>
      <c r="F326" s="6"/>
      <c r="G326" s="2"/>
      <c r="H326" s="2"/>
      <c r="I326" s="2"/>
      <c r="J326" s="2"/>
      <c r="K326" s="2"/>
      <c r="L326" s="2"/>
      <c r="M326" s="2"/>
      <c r="N326" s="2"/>
      <c r="O326" s="2"/>
      <c r="P326" s="2"/>
      <c r="Q326" s="2"/>
      <c r="R326" s="2"/>
      <c r="S326" s="2"/>
      <c r="T326" s="2"/>
      <c r="U326" s="2"/>
      <c r="V326" s="2"/>
      <c r="W326" s="2"/>
      <c r="X326" s="2"/>
      <c r="Y326" s="2"/>
      <c r="Z326" s="2"/>
    </row>
    <row r="327" spans="2:26" ht="15.75" customHeight="1">
      <c r="B327" s="2"/>
      <c r="C327" s="2"/>
      <c r="D327" s="1"/>
      <c r="E327" s="11"/>
      <c r="F327" s="6"/>
      <c r="G327" s="2"/>
      <c r="H327" s="2"/>
      <c r="I327" s="2"/>
      <c r="J327" s="2"/>
      <c r="K327" s="2"/>
      <c r="L327" s="2"/>
      <c r="M327" s="2"/>
      <c r="N327" s="2"/>
      <c r="O327" s="2"/>
      <c r="P327" s="2"/>
      <c r="Q327" s="2"/>
      <c r="R327" s="2"/>
      <c r="S327" s="2"/>
      <c r="T327" s="2"/>
      <c r="U327" s="2"/>
      <c r="V327" s="2"/>
      <c r="W327" s="2"/>
      <c r="X327" s="2"/>
      <c r="Y327" s="2"/>
      <c r="Z327" s="2"/>
    </row>
    <row r="328" spans="2:26" ht="15.75" customHeight="1">
      <c r="B328" s="2"/>
      <c r="C328" s="2"/>
      <c r="D328" s="1"/>
      <c r="E328" s="11"/>
      <c r="F328" s="6"/>
      <c r="G328" s="2"/>
      <c r="H328" s="2"/>
      <c r="I328" s="2"/>
      <c r="J328" s="2"/>
      <c r="K328" s="2"/>
      <c r="L328" s="2"/>
      <c r="M328" s="2"/>
      <c r="N328" s="2"/>
      <c r="O328" s="2"/>
      <c r="P328" s="2"/>
      <c r="Q328" s="2"/>
      <c r="R328" s="2"/>
      <c r="S328" s="2"/>
      <c r="T328" s="2"/>
      <c r="U328" s="2"/>
      <c r="V328" s="2"/>
      <c r="W328" s="2"/>
      <c r="X328" s="2"/>
      <c r="Y328" s="2"/>
      <c r="Z328" s="2"/>
    </row>
    <row r="329" spans="2:26" ht="15.75" customHeight="1">
      <c r="B329" s="2"/>
      <c r="C329" s="2"/>
      <c r="D329" s="1"/>
      <c r="E329" s="11"/>
      <c r="F329" s="6"/>
      <c r="G329" s="2"/>
      <c r="H329" s="2"/>
      <c r="I329" s="2"/>
      <c r="J329" s="2"/>
      <c r="K329" s="2"/>
      <c r="L329" s="2"/>
      <c r="M329" s="2"/>
      <c r="N329" s="2"/>
      <c r="O329" s="2"/>
      <c r="P329" s="2"/>
      <c r="Q329" s="2"/>
      <c r="R329" s="2"/>
      <c r="S329" s="2"/>
      <c r="T329" s="2"/>
      <c r="U329" s="2"/>
      <c r="V329" s="2"/>
      <c r="W329" s="2"/>
      <c r="X329" s="2"/>
      <c r="Y329" s="2"/>
      <c r="Z329" s="2"/>
    </row>
    <row r="330" spans="2:26" ht="15.75" customHeight="1">
      <c r="B330" s="2"/>
      <c r="C330" s="2"/>
      <c r="D330" s="1"/>
      <c r="E330" s="11"/>
      <c r="F330" s="6"/>
      <c r="G330" s="2"/>
      <c r="H330" s="2"/>
      <c r="I330" s="2"/>
      <c r="J330" s="2"/>
      <c r="K330" s="2"/>
      <c r="L330" s="2"/>
      <c r="M330" s="2"/>
      <c r="N330" s="2"/>
      <c r="O330" s="2"/>
      <c r="P330" s="2"/>
      <c r="Q330" s="2"/>
      <c r="R330" s="2"/>
      <c r="S330" s="2"/>
      <c r="T330" s="2"/>
      <c r="U330" s="2"/>
      <c r="V330" s="2"/>
      <c r="W330" s="2"/>
      <c r="X330" s="2"/>
      <c r="Y330" s="2"/>
      <c r="Z330" s="2"/>
    </row>
    <row r="331" spans="2:26" ht="15.75" customHeight="1">
      <c r="B331" s="2"/>
      <c r="C331" s="2"/>
      <c r="D331" s="1"/>
      <c r="E331" s="11"/>
      <c r="F331" s="6"/>
      <c r="G331" s="2"/>
      <c r="H331" s="2"/>
      <c r="I331" s="2"/>
      <c r="J331" s="2"/>
      <c r="K331" s="2"/>
      <c r="L331" s="2"/>
      <c r="M331" s="2"/>
      <c r="N331" s="2"/>
      <c r="O331" s="2"/>
      <c r="P331" s="2"/>
      <c r="Q331" s="2"/>
      <c r="R331" s="2"/>
      <c r="S331" s="2"/>
      <c r="T331" s="2"/>
      <c r="U331" s="2"/>
      <c r="V331" s="2"/>
      <c r="W331" s="2"/>
      <c r="X331" s="2"/>
      <c r="Y331" s="2"/>
      <c r="Z331" s="2"/>
    </row>
    <row r="332" spans="2:26" ht="15.75" customHeight="1">
      <c r="B332" s="2"/>
      <c r="C332" s="2"/>
      <c r="D332" s="1"/>
      <c r="E332" s="11"/>
      <c r="F332" s="6"/>
      <c r="G332" s="2"/>
      <c r="H332" s="2"/>
      <c r="I332" s="2"/>
      <c r="J332" s="2"/>
      <c r="K332" s="2"/>
      <c r="L332" s="2"/>
      <c r="M332" s="2"/>
      <c r="N332" s="2"/>
      <c r="O332" s="2"/>
      <c r="P332" s="2"/>
      <c r="Q332" s="2"/>
      <c r="R332" s="2"/>
      <c r="S332" s="2"/>
      <c r="T332" s="2"/>
      <c r="U332" s="2"/>
      <c r="V332" s="2"/>
      <c r="W332" s="2"/>
      <c r="X332" s="2"/>
      <c r="Y332" s="2"/>
      <c r="Z332" s="2"/>
    </row>
    <row r="333" spans="2:26" ht="15.75" customHeight="1">
      <c r="B333" s="2"/>
      <c r="C333" s="2"/>
      <c r="D333" s="1"/>
      <c r="E333" s="11"/>
      <c r="F333" s="6"/>
      <c r="G333" s="2"/>
      <c r="H333" s="2"/>
      <c r="I333" s="2"/>
      <c r="J333" s="2"/>
      <c r="K333" s="2"/>
      <c r="L333" s="2"/>
      <c r="M333" s="2"/>
      <c r="N333" s="2"/>
      <c r="O333" s="2"/>
      <c r="P333" s="2"/>
      <c r="Q333" s="2"/>
      <c r="R333" s="2"/>
      <c r="S333" s="2"/>
      <c r="T333" s="2"/>
      <c r="U333" s="2"/>
      <c r="V333" s="2"/>
      <c r="W333" s="2"/>
      <c r="X333" s="2"/>
      <c r="Y333" s="2"/>
      <c r="Z333" s="2"/>
    </row>
    <row r="334" spans="2:26" ht="15.75" customHeight="1">
      <c r="B334" s="2"/>
      <c r="C334" s="2"/>
      <c r="D334" s="1"/>
      <c r="E334" s="11"/>
      <c r="F334" s="6"/>
      <c r="G334" s="2"/>
      <c r="H334" s="2"/>
      <c r="I334" s="2"/>
      <c r="J334" s="2"/>
      <c r="K334" s="2"/>
      <c r="L334" s="2"/>
      <c r="M334" s="2"/>
      <c r="N334" s="2"/>
      <c r="O334" s="2"/>
      <c r="P334" s="2"/>
      <c r="Q334" s="2"/>
      <c r="R334" s="2"/>
      <c r="S334" s="2"/>
      <c r="T334" s="2"/>
      <c r="U334" s="2"/>
      <c r="V334" s="2"/>
      <c r="W334" s="2"/>
      <c r="X334" s="2"/>
      <c r="Y334" s="2"/>
      <c r="Z334" s="2"/>
    </row>
    <row r="335" spans="2:26" ht="15.75" customHeight="1">
      <c r="B335" s="2"/>
      <c r="C335" s="2"/>
      <c r="D335" s="1"/>
      <c r="E335" s="11"/>
      <c r="F335" s="6"/>
      <c r="G335" s="2"/>
      <c r="H335" s="2"/>
      <c r="I335" s="2"/>
      <c r="J335" s="2"/>
      <c r="K335" s="2"/>
      <c r="L335" s="2"/>
      <c r="M335" s="2"/>
      <c r="N335" s="2"/>
      <c r="O335" s="2"/>
      <c r="P335" s="2"/>
      <c r="Q335" s="2"/>
      <c r="R335" s="2"/>
      <c r="S335" s="2"/>
      <c r="T335" s="2"/>
      <c r="U335" s="2"/>
      <c r="V335" s="2"/>
      <c r="W335" s="2"/>
      <c r="X335" s="2"/>
      <c r="Y335" s="2"/>
      <c r="Z335" s="2"/>
    </row>
    <row r="336" spans="2:26" ht="15.75" customHeight="1">
      <c r="B336" s="2"/>
      <c r="C336" s="2"/>
      <c r="D336" s="1"/>
      <c r="E336" s="11"/>
      <c r="F336" s="6"/>
      <c r="G336" s="2"/>
      <c r="H336" s="2"/>
      <c r="I336" s="2"/>
      <c r="J336" s="2"/>
      <c r="K336" s="2"/>
      <c r="L336" s="2"/>
      <c r="M336" s="2"/>
      <c r="N336" s="2"/>
      <c r="O336" s="2"/>
      <c r="P336" s="2"/>
      <c r="Q336" s="2"/>
      <c r="R336" s="2"/>
      <c r="S336" s="2"/>
      <c r="T336" s="2"/>
      <c r="U336" s="2"/>
      <c r="V336" s="2"/>
      <c r="W336" s="2"/>
      <c r="X336" s="2"/>
      <c r="Y336" s="2"/>
      <c r="Z336" s="2"/>
    </row>
    <row r="337" spans="2:26" ht="15.75" customHeight="1">
      <c r="B337" s="2"/>
      <c r="C337" s="2"/>
      <c r="D337" s="1"/>
      <c r="E337" s="11"/>
      <c r="F337" s="6"/>
      <c r="G337" s="2"/>
      <c r="H337" s="2"/>
      <c r="I337" s="2"/>
      <c r="J337" s="2"/>
      <c r="K337" s="2"/>
      <c r="L337" s="2"/>
      <c r="M337" s="2"/>
      <c r="N337" s="2"/>
      <c r="O337" s="2"/>
      <c r="P337" s="2"/>
      <c r="Q337" s="2"/>
      <c r="R337" s="2"/>
      <c r="S337" s="2"/>
      <c r="T337" s="2"/>
      <c r="U337" s="2"/>
      <c r="V337" s="2"/>
      <c r="W337" s="2"/>
      <c r="X337" s="2"/>
      <c r="Y337" s="2"/>
      <c r="Z337" s="2"/>
    </row>
    <row r="338" spans="2:26" ht="15.75" customHeight="1">
      <c r="B338" s="2"/>
      <c r="C338" s="2"/>
      <c r="D338" s="1"/>
      <c r="E338" s="11"/>
      <c r="F338" s="6"/>
      <c r="G338" s="2"/>
      <c r="H338" s="2"/>
      <c r="I338" s="2"/>
      <c r="J338" s="2"/>
      <c r="K338" s="2"/>
      <c r="L338" s="2"/>
      <c r="M338" s="2"/>
      <c r="N338" s="2"/>
      <c r="O338" s="2"/>
      <c r="P338" s="2"/>
      <c r="Q338" s="2"/>
      <c r="R338" s="2"/>
      <c r="S338" s="2"/>
      <c r="T338" s="2"/>
      <c r="U338" s="2"/>
      <c r="V338" s="2"/>
      <c r="W338" s="2"/>
      <c r="X338" s="2"/>
      <c r="Y338" s="2"/>
      <c r="Z338" s="2"/>
    </row>
    <row r="339" spans="2:26" ht="15.75" customHeight="1">
      <c r="B339" s="2"/>
      <c r="C339" s="2"/>
      <c r="D339" s="1"/>
      <c r="E339" s="11"/>
      <c r="F339" s="6"/>
      <c r="G339" s="2"/>
      <c r="H339" s="2"/>
      <c r="I339" s="2"/>
      <c r="J339" s="2"/>
      <c r="K339" s="2"/>
      <c r="L339" s="2"/>
      <c r="M339" s="2"/>
      <c r="N339" s="2"/>
      <c r="O339" s="2"/>
      <c r="P339" s="2"/>
      <c r="Q339" s="2"/>
      <c r="R339" s="2"/>
      <c r="S339" s="2"/>
      <c r="T339" s="2"/>
      <c r="U339" s="2"/>
      <c r="V339" s="2"/>
      <c r="W339" s="2"/>
      <c r="X339" s="2"/>
      <c r="Y339" s="2"/>
      <c r="Z339" s="2"/>
    </row>
    <row r="340" spans="2:26" ht="15.75" customHeight="1">
      <c r="B340" s="2"/>
      <c r="C340" s="2"/>
      <c r="D340" s="1"/>
      <c r="E340" s="11"/>
      <c r="F340" s="6"/>
      <c r="G340" s="2"/>
      <c r="H340" s="2"/>
      <c r="I340" s="2"/>
      <c r="J340" s="2"/>
      <c r="K340" s="2"/>
      <c r="L340" s="2"/>
      <c r="M340" s="2"/>
      <c r="N340" s="2"/>
      <c r="O340" s="2"/>
      <c r="P340" s="2"/>
      <c r="Q340" s="2"/>
      <c r="R340" s="2"/>
      <c r="S340" s="2"/>
      <c r="T340" s="2"/>
      <c r="U340" s="2"/>
      <c r="V340" s="2"/>
      <c r="W340" s="2"/>
      <c r="X340" s="2"/>
      <c r="Y340" s="2"/>
      <c r="Z340" s="2"/>
    </row>
    <row r="341" spans="2:26" ht="15.75" customHeight="1">
      <c r="B341" s="2"/>
      <c r="C341" s="2"/>
      <c r="D341" s="1"/>
      <c r="E341" s="11"/>
      <c r="F341" s="6"/>
      <c r="G341" s="2"/>
      <c r="H341" s="2"/>
      <c r="I341" s="2"/>
      <c r="J341" s="2"/>
      <c r="K341" s="2"/>
      <c r="L341" s="2"/>
      <c r="M341" s="2"/>
      <c r="N341" s="2"/>
      <c r="O341" s="2"/>
      <c r="P341" s="2"/>
      <c r="Q341" s="2"/>
      <c r="R341" s="2"/>
      <c r="S341" s="2"/>
      <c r="T341" s="2"/>
      <c r="U341" s="2"/>
      <c r="V341" s="2"/>
      <c r="W341" s="2"/>
      <c r="X341" s="2"/>
      <c r="Y341" s="2"/>
      <c r="Z341" s="2"/>
    </row>
    <row r="342" spans="2:26" ht="15.75" customHeight="1">
      <c r="B342" s="2"/>
      <c r="C342" s="2"/>
      <c r="D342" s="1"/>
      <c r="E342" s="11"/>
      <c r="F342" s="6"/>
      <c r="G342" s="2"/>
      <c r="H342" s="2"/>
      <c r="I342" s="2"/>
      <c r="J342" s="2"/>
      <c r="K342" s="2"/>
      <c r="L342" s="2"/>
      <c r="M342" s="2"/>
      <c r="N342" s="2"/>
      <c r="O342" s="2"/>
      <c r="P342" s="2"/>
      <c r="Q342" s="2"/>
      <c r="R342" s="2"/>
      <c r="S342" s="2"/>
      <c r="T342" s="2"/>
      <c r="U342" s="2"/>
      <c r="V342" s="2"/>
      <c r="W342" s="2"/>
      <c r="X342" s="2"/>
      <c r="Y342" s="2"/>
      <c r="Z342" s="2"/>
    </row>
    <row r="343" spans="2:26" ht="15.75" customHeight="1">
      <c r="B343" s="2"/>
      <c r="C343" s="2"/>
      <c r="D343" s="1"/>
      <c r="E343" s="11"/>
      <c r="F343" s="6"/>
      <c r="G343" s="2"/>
      <c r="H343" s="2"/>
      <c r="I343" s="2"/>
      <c r="J343" s="2"/>
      <c r="K343" s="2"/>
      <c r="L343" s="2"/>
      <c r="M343" s="2"/>
      <c r="N343" s="2"/>
      <c r="O343" s="2"/>
      <c r="P343" s="2"/>
      <c r="Q343" s="2"/>
      <c r="R343" s="2"/>
      <c r="S343" s="2"/>
      <c r="T343" s="2"/>
      <c r="U343" s="2"/>
      <c r="V343" s="2"/>
      <c r="W343" s="2"/>
      <c r="X343" s="2"/>
      <c r="Y343" s="2"/>
      <c r="Z343" s="2"/>
    </row>
    <row r="344" spans="2:26" ht="15.75" customHeight="1">
      <c r="B344" s="2"/>
      <c r="C344" s="2"/>
      <c r="D344" s="1"/>
      <c r="E344" s="11"/>
      <c r="F344" s="6"/>
      <c r="G344" s="2"/>
      <c r="H344" s="2"/>
      <c r="I344" s="2"/>
      <c r="J344" s="2"/>
      <c r="K344" s="2"/>
      <c r="L344" s="2"/>
      <c r="M344" s="2"/>
      <c r="N344" s="2"/>
      <c r="O344" s="2"/>
      <c r="P344" s="2"/>
      <c r="Q344" s="2"/>
      <c r="R344" s="2"/>
      <c r="S344" s="2"/>
      <c r="T344" s="2"/>
      <c r="U344" s="2"/>
      <c r="V344" s="2"/>
      <c r="W344" s="2"/>
      <c r="X344" s="2"/>
      <c r="Y344" s="2"/>
      <c r="Z344" s="2"/>
    </row>
    <row r="345" spans="2:26" ht="15.75" customHeight="1">
      <c r="B345" s="2"/>
      <c r="C345" s="2"/>
      <c r="D345" s="1"/>
      <c r="E345" s="11"/>
      <c r="F345" s="6"/>
      <c r="G345" s="2"/>
      <c r="H345" s="2"/>
      <c r="I345" s="2"/>
      <c r="J345" s="2"/>
      <c r="K345" s="2"/>
      <c r="L345" s="2"/>
      <c r="M345" s="2"/>
      <c r="N345" s="2"/>
      <c r="O345" s="2"/>
      <c r="P345" s="2"/>
      <c r="Q345" s="2"/>
      <c r="R345" s="2"/>
      <c r="S345" s="2"/>
      <c r="T345" s="2"/>
      <c r="U345" s="2"/>
      <c r="V345" s="2"/>
      <c r="W345" s="2"/>
      <c r="X345" s="2"/>
      <c r="Y345" s="2"/>
      <c r="Z345" s="2"/>
    </row>
    <row r="346" spans="2:26" ht="15.75" customHeight="1">
      <c r="B346" s="2"/>
      <c r="C346" s="2"/>
      <c r="D346" s="1"/>
      <c r="E346" s="11"/>
      <c r="F346" s="6"/>
      <c r="G346" s="2"/>
      <c r="H346" s="2"/>
      <c r="I346" s="2"/>
      <c r="J346" s="2"/>
      <c r="K346" s="2"/>
      <c r="L346" s="2"/>
      <c r="M346" s="2"/>
      <c r="N346" s="2"/>
      <c r="O346" s="2"/>
      <c r="P346" s="2"/>
      <c r="Q346" s="2"/>
      <c r="R346" s="2"/>
      <c r="S346" s="2"/>
      <c r="T346" s="2"/>
      <c r="U346" s="2"/>
      <c r="V346" s="2"/>
      <c r="W346" s="2"/>
      <c r="X346" s="2"/>
      <c r="Y346" s="2"/>
      <c r="Z346" s="2"/>
    </row>
    <row r="347" spans="2:26" ht="15.75" customHeight="1">
      <c r="B347" s="2"/>
      <c r="C347" s="2"/>
      <c r="D347" s="1"/>
      <c r="E347" s="11"/>
      <c r="F347" s="6"/>
      <c r="G347" s="2"/>
      <c r="H347" s="2"/>
      <c r="I347" s="2"/>
      <c r="J347" s="2"/>
      <c r="K347" s="2"/>
      <c r="L347" s="2"/>
      <c r="M347" s="2"/>
      <c r="N347" s="2"/>
      <c r="O347" s="2"/>
      <c r="P347" s="2"/>
      <c r="Q347" s="2"/>
      <c r="R347" s="2"/>
      <c r="S347" s="2"/>
      <c r="T347" s="2"/>
      <c r="U347" s="2"/>
      <c r="V347" s="2"/>
      <c r="W347" s="2"/>
      <c r="X347" s="2"/>
      <c r="Y347" s="2"/>
      <c r="Z347" s="2"/>
    </row>
    <row r="348" spans="2:26" ht="15.75" customHeight="1">
      <c r="B348" s="2"/>
      <c r="C348" s="2"/>
      <c r="D348" s="1"/>
      <c r="E348" s="11"/>
      <c r="F348" s="6"/>
      <c r="G348" s="2"/>
      <c r="H348" s="2"/>
      <c r="I348" s="2"/>
      <c r="J348" s="2"/>
      <c r="K348" s="2"/>
      <c r="L348" s="2"/>
      <c r="M348" s="2"/>
      <c r="N348" s="2"/>
      <c r="O348" s="2"/>
      <c r="P348" s="2"/>
      <c r="Q348" s="2"/>
      <c r="R348" s="2"/>
      <c r="S348" s="2"/>
      <c r="T348" s="2"/>
      <c r="U348" s="2"/>
      <c r="V348" s="2"/>
      <c r="W348" s="2"/>
      <c r="X348" s="2"/>
      <c r="Y348" s="2"/>
      <c r="Z348" s="2"/>
    </row>
    <row r="349" spans="2:26" ht="15.75" customHeight="1">
      <c r="B349" s="2"/>
      <c r="C349" s="2"/>
      <c r="D349" s="1"/>
      <c r="E349" s="11"/>
      <c r="F349" s="6"/>
      <c r="G349" s="2"/>
      <c r="H349" s="2"/>
      <c r="I349" s="2"/>
      <c r="J349" s="2"/>
      <c r="K349" s="2"/>
      <c r="L349" s="2"/>
      <c r="M349" s="2"/>
      <c r="N349" s="2"/>
      <c r="O349" s="2"/>
      <c r="P349" s="2"/>
      <c r="Q349" s="2"/>
      <c r="R349" s="2"/>
      <c r="S349" s="2"/>
      <c r="T349" s="2"/>
      <c r="U349" s="2"/>
      <c r="V349" s="2"/>
      <c r="W349" s="2"/>
      <c r="X349" s="2"/>
      <c r="Y349" s="2"/>
      <c r="Z349" s="2"/>
    </row>
    <row r="350" spans="2:26" ht="15.75" customHeight="1">
      <c r="B350" s="2"/>
      <c r="C350" s="2"/>
      <c r="D350" s="1"/>
      <c r="E350" s="11"/>
      <c r="F350" s="6"/>
      <c r="G350" s="2"/>
      <c r="H350" s="2"/>
      <c r="I350" s="2"/>
      <c r="J350" s="2"/>
      <c r="K350" s="2"/>
      <c r="L350" s="2"/>
      <c r="M350" s="2"/>
      <c r="N350" s="2"/>
      <c r="O350" s="2"/>
      <c r="P350" s="2"/>
      <c r="Q350" s="2"/>
      <c r="R350" s="2"/>
      <c r="S350" s="2"/>
      <c r="T350" s="2"/>
      <c r="U350" s="2"/>
      <c r="V350" s="2"/>
      <c r="W350" s="2"/>
      <c r="X350" s="2"/>
      <c r="Y350" s="2"/>
      <c r="Z350" s="2"/>
    </row>
    <row r="351" spans="2:26" ht="15.75" customHeight="1">
      <c r="B351" s="2"/>
      <c r="C351" s="2"/>
      <c r="D351" s="1"/>
      <c r="E351" s="11"/>
      <c r="F351" s="6"/>
      <c r="G351" s="2"/>
      <c r="H351" s="2"/>
      <c r="I351" s="2"/>
      <c r="J351" s="2"/>
      <c r="K351" s="2"/>
      <c r="L351" s="2"/>
      <c r="M351" s="2"/>
      <c r="N351" s="2"/>
      <c r="O351" s="2"/>
      <c r="P351" s="2"/>
      <c r="Q351" s="2"/>
      <c r="R351" s="2"/>
      <c r="S351" s="2"/>
      <c r="T351" s="2"/>
      <c r="U351" s="2"/>
      <c r="V351" s="2"/>
      <c r="W351" s="2"/>
      <c r="X351" s="2"/>
      <c r="Y351" s="2"/>
      <c r="Z351" s="2"/>
    </row>
    <row r="352" spans="2:26" ht="15.75" customHeight="1">
      <c r="B352" s="2"/>
      <c r="C352" s="2"/>
      <c r="D352" s="1"/>
      <c r="E352" s="11"/>
      <c r="F352" s="6"/>
      <c r="G352" s="2"/>
      <c r="H352" s="2"/>
      <c r="I352" s="2"/>
      <c r="J352" s="2"/>
      <c r="K352" s="2"/>
      <c r="L352" s="2"/>
      <c r="M352" s="2"/>
      <c r="N352" s="2"/>
      <c r="O352" s="2"/>
      <c r="P352" s="2"/>
      <c r="Q352" s="2"/>
      <c r="R352" s="2"/>
      <c r="S352" s="2"/>
      <c r="T352" s="2"/>
      <c r="U352" s="2"/>
      <c r="V352" s="2"/>
      <c r="W352" s="2"/>
      <c r="X352" s="2"/>
      <c r="Y352" s="2"/>
      <c r="Z352" s="2"/>
    </row>
    <row r="353" spans="2:26" ht="15.75" customHeight="1">
      <c r="B353" s="2"/>
      <c r="C353" s="2"/>
      <c r="D353" s="1"/>
      <c r="E353" s="11"/>
      <c r="F353" s="6"/>
      <c r="G353" s="2"/>
      <c r="H353" s="2"/>
      <c r="I353" s="2"/>
      <c r="J353" s="2"/>
      <c r="K353" s="2"/>
      <c r="L353" s="2"/>
      <c r="M353" s="2"/>
      <c r="N353" s="2"/>
      <c r="O353" s="2"/>
      <c r="P353" s="2"/>
      <c r="Q353" s="2"/>
      <c r="R353" s="2"/>
      <c r="S353" s="2"/>
      <c r="T353" s="2"/>
      <c r="U353" s="2"/>
      <c r="V353" s="2"/>
      <c r="W353" s="2"/>
      <c r="X353" s="2"/>
      <c r="Y353" s="2"/>
      <c r="Z353" s="2"/>
    </row>
    <row r="354" spans="2:26" ht="15.75" customHeight="1">
      <c r="B354" s="2"/>
      <c r="C354" s="2"/>
      <c r="D354" s="1"/>
      <c r="E354" s="11"/>
      <c r="F354" s="6"/>
      <c r="G354" s="2"/>
      <c r="H354" s="2"/>
      <c r="I354" s="2"/>
      <c r="J354" s="2"/>
      <c r="K354" s="2"/>
      <c r="L354" s="2"/>
      <c r="M354" s="2"/>
      <c r="N354" s="2"/>
      <c r="O354" s="2"/>
      <c r="P354" s="2"/>
      <c r="Q354" s="2"/>
      <c r="R354" s="2"/>
      <c r="S354" s="2"/>
      <c r="T354" s="2"/>
      <c r="U354" s="2"/>
      <c r="V354" s="2"/>
      <c r="W354" s="2"/>
      <c r="X354" s="2"/>
      <c r="Y354" s="2"/>
      <c r="Z354" s="2"/>
    </row>
    <row r="355" spans="2:26" ht="15.75" customHeight="1">
      <c r="B355" s="2"/>
      <c r="C355" s="2"/>
      <c r="D355" s="1"/>
      <c r="E355" s="11"/>
      <c r="F355" s="6"/>
      <c r="G355" s="2"/>
      <c r="H355" s="2"/>
      <c r="I355" s="2"/>
      <c r="J355" s="2"/>
      <c r="K355" s="2"/>
      <c r="L355" s="2"/>
      <c r="M355" s="2"/>
      <c r="N355" s="2"/>
      <c r="O355" s="2"/>
      <c r="P355" s="2"/>
      <c r="Q355" s="2"/>
      <c r="R355" s="2"/>
      <c r="S355" s="2"/>
      <c r="T355" s="2"/>
      <c r="U355" s="2"/>
      <c r="V355" s="2"/>
      <c r="W355" s="2"/>
      <c r="X355" s="2"/>
      <c r="Y355" s="2"/>
      <c r="Z355" s="2"/>
    </row>
    <row r="356" spans="2:26" ht="15.75" customHeight="1">
      <c r="B356" s="2"/>
      <c r="C356" s="2"/>
      <c r="D356" s="1"/>
      <c r="E356" s="11"/>
      <c r="F356" s="6"/>
      <c r="G356" s="2"/>
      <c r="H356" s="2"/>
      <c r="I356" s="2"/>
      <c r="J356" s="2"/>
      <c r="K356" s="2"/>
      <c r="L356" s="2"/>
      <c r="M356" s="2"/>
      <c r="N356" s="2"/>
      <c r="O356" s="2"/>
      <c r="P356" s="2"/>
      <c r="Q356" s="2"/>
      <c r="R356" s="2"/>
      <c r="S356" s="2"/>
      <c r="T356" s="2"/>
      <c r="U356" s="2"/>
      <c r="V356" s="2"/>
      <c r="W356" s="2"/>
      <c r="X356" s="2"/>
      <c r="Y356" s="2"/>
      <c r="Z356" s="2"/>
    </row>
    <row r="357" spans="2:26" ht="15.75" customHeight="1">
      <c r="B357" s="2"/>
      <c r="C357" s="2"/>
      <c r="D357" s="1"/>
      <c r="E357" s="11"/>
      <c r="F357" s="6"/>
      <c r="G357" s="2"/>
      <c r="H357" s="2"/>
      <c r="I357" s="2"/>
      <c r="J357" s="2"/>
      <c r="K357" s="2"/>
      <c r="L357" s="2"/>
      <c r="M357" s="2"/>
      <c r="N357" s="2"/>
      <c r="O357" s="2"/>
      <c r="P357" s="2"/>
      <c r="Q357" s="2"/>
      <c r="R357" s="2"/>
      <c r="S357" s="2"/>
      <c r="T357" s="2"/>
      <c r="U357" s="2"/>
      <c r="V357" s="2"/>
      <c r="W357" s="2"/>
      <c r="X357" s="2"/>
      <c r="Y357" s="2"/>
      <c r="Z357" s="2"/>
    </row>
    <row r="358" spans="2:26" ht="15.75" customHeight="1">
      <c r="B358" s="2"/>
      <c r="C358" s="2"/>
      <c r="D358" s="1"/>
      <c r="E358" s="11"/>
      <c r="F358" s="6"/>
      <c r="G358" s="2"/>
      <c r="H358" s="2"/>
      <c r="I358" s="2"/>
      <c r="J358" s="2"/>
      <c r="K358" s="2"/>
      <c r="L358" s="2"/>
      <c r="M358" s="2"/>
      <c r="N358" s="2"/>
      <c r="O358" s="2"/>
      <c r="P358" s="2"/>
      <c r="Q358" s="2"/>
      <c r="R358" s="2"/>
      <c r="S358" s="2"/>
      <c r="T358" s="2"/>
      <c r="U358" s="2"/>
      <c r="V358" s="2"/>
      <c r="W358" s="2"/>
      <c r="X358" s="2"/>
      <c r="Y358" s="2"/>
      <c r="Z358" s="2"/>
    </row>
    <row r="359" spans="2:26" ht="15.75" customHeight="1">
      <c r="B359" s="2"/>
      <c r="C359" s="2"/>
      <c r="D359" s="1"/>
      <c r="E359" s="11"/>
      <c r="F359" s="6"/>
      <c r="G359" s="2"/>
      <c r="H359" s="2"/>
      <c r="I359" s="2"/>
      <c r="J359" s="2"/>
      <c r="K359" s="2"/>
      <c r="L359" s="2"/>
      <c r="M359" s="2"/>
      <c r="N359" s="2"/>
      <c r="O359" s="2"/>
      <c r="P359" s="2"/>
      <c r="Q359" s="2"/>
      <c r="R359" s="2"/>
      <c r="S359" s="2"/>
      <c r="T359" s="2"/>
      <c r="U359" s="2"/>
      <c r="V359" s="2"/>
      <c r="W359" s="2"/>
      <c r="X359" s="2"/>
      <c r="Y359" s="2"/>
      <c r="Z359" s="2"/>
    </row>
    <row r="360" spans="2:26" ht="15.75" customHeight="1">
      <c r="B360" s="2"/>
      <c r="C360" s="2"/>
      <c r="D360" s="1"/>
      <c r="E360" s="11"/>
      <c r="F360" s="6"/>
      <c r="G360" s="2"/>
      <c r="H360" s="2"/>
      <c r="I360" s="2"/>
      <c r="J360" s="2"/>
      <c r="K360" s="2"/>
      <c r="L360" s="2"/>
      <c r="M360" s="2"/>
      <c r="N360" s="2"/>
      <c r="O360" s="2"/>
      <c r="P360" s="2"/>
      <c r="Q360" s="2"/>
      <c r="R360" s="2"/>
      <c r="S360" s="2"/>
      <c r="T360" s="2"/>
      <c r="U360" s="2"/>
      <c r="V360" s="2"/>
      <c r="W360" s="2"/>
      <c r="X360" s="2"/>
      <c r="Y360" s="2"/>
      <c r="Z360" s="2"/>
    </row>
    <row r="361" spans="2:26" ht="15.75" customHeight="1">
      <c r="B361" s="2"/>
      <c r="C361" s="2"/>
      <c r="D361" s="1"/>
      <c r="E361" s="11"/>
      <c r="F361" s="6"/>
      <c r="G361" s="2"/>
      <c r="H361" s="2"/>
      <c r="I361" s="2"/>
      <c r="J361" s="2"/>
      <c r="K361" s="2"/>
      <c r="L361" s="2"/>
      <c r="M361" s="2"/>
      <c r="N361" s="2"/>
      <c r="O361" s="2"/>
      <c r="P361" s="2"/>
      <c r="Q361" s="2"/>
      <c r="R361" s="2"/>
      <c r="S361" s="2"/>
      <c r="T361" s="2"/>
      <c r="U361" s="2"/>
      <c r="V361" s="2"/>
      <c r="W361" s="2"/>
      <c r="X361" s="2"/>
      <c r="Y361" s="2"/>
      <c r="Z361" s="2"/>
    </row>
    <row r="362" spans="2:26" ht="15.75" customHeight="1">
      <c r="B362" s="2"/>
      <c r="C362" s="2"/>
      <c r="D362" s="1"/>
      <c r="E362" s="11"/>
      <c r="F362" s="6"/>
      <c r="G362" s="2"/>
      <c r="H362" s="2"/>
      <c r="I362" s="2"/>
      <c r="J362" s="2"/>
      <c r="K362" s="2"/>
      <c r="L362" s="2"/>
      <c r="M362" s="2"/>
      <c r="N362" s="2"/>
      <c r="O362" s="2"/>
      <c r="P362" s="2"/>
      <c r="Q362" s="2"/>
      <c r="R362" s="2"/>
      <c r="S362" s="2"/>
      <c r="T362" s="2"/>
      <c r="U362" s="2"/>
      <c r="V362" s="2"/>
      <c r="W362" s="2"/>
      <c r="X362" s="2"/>
      <c r="Y362" s="2"/>
      <c r="Z362" s="2"/>
    </row>
    <row r="363" spans="2:26" ht="15.75" customHeight="1">
      <c r="B363" s="2"/>
      <c r="C363" s="2"/>
      <c r="D363" s="1"/>
      <c r="E363" s="11"/>
      <c r="F363" s="6"/>
      <c r="G363" s="2"/>
      <c r="H363" s="2"/>
      <c r="I363" s="2"/>
      <c r="J363" s="2"/>
      <c r="K363" s="2"/>
      <c r="L363" s="2"/>
      <c r="M363" s="2"/>
      <c r="N363" s="2"/>
      <c r="O363" s="2"/>
      <c r="P363" s="2"/>
      <c r="Q363" s="2"/>
      <c r="R363" s="2"/>
      <c r="S363" s="2"/>
      <c r="T363" s="2"/>
      <c r="U363" s="2"/>
      <c r="V363" s="2"/>
      <c r="W363" s="2"/>
      <c r="X363" s="2"/>
      <c r="Y363" s="2"/>
      <c r="Z363" s="2"/>
    </row>
    <row r="364" spans="2:26" ht="15.75" customHeight="1">
      <c r="B364" s="2"/>
      <c r="C364" s="2"/>
      <c r="D364" s="1"/>
      <c r="E364" s="11"/>
      <c r="F364" s="6"/>
      <c r="G364" s="2"/>
      <c r="H364" s="2"/>
      <c r="I364" s="2"/>
      <c r="J364" s="2"/>
      <c r="K364" s="2"/>
      <c r="L364" s="2"/>
      <c r="M364" s="2"/>
      <c r="N364" s="2"/>
      <c r="O364" s="2"/>
      <c r="P364" s="2"/>
      <c r="Q364" s="2"/>
      <c r="R364" s="2"/>
      <c r="S364" s="2"/>
      <c r="T364" s="2"/>
      <c r="U364" s="2"/>
      <c r="V364" s="2"/>
      <c r="W364" s="2"/>
      <c r="X364" s="2"/>
      <c r="Y364" s="2"/>
      <c r="Z364" s="2"/>
    </row>
    <row r="365" spans="2:26" ht="15.75" customHeight="1">
      <c r="B365" s="2"/>
      <c r="C365" s="2"/>
      <c r="D365" s="1"/>
      <c r="E365" s="11"/>
      <c r="F365" s="6"/>
      <c r="G365" s="2"/>
      <c r="H365" s="2"/>
      <c r="I365" s="2"/>
      <c r="J365" s="2"/>
      <c r="K365" s="2"/>
      <c r="L365" s="2"/>
      <c r="M365" s="2"/>
      <c r="N365" s="2"/>
      <c r="O365" s="2"/>
      <c r="P365" s="2"/>
      <c r="Q365" s="2"/>
      <c r="R365" s="2"/>
      <c r="S365" s="2"/>
      <c r="T365" s="2"/>
      <c r="U365" s="2"/>
      <c r="V365" s="2"/>
      <c r="W365" s="2"/>
      <c r="X365" s="2"/>
      <c r="Y365" s="2"/>
      <c r="Z365" s="2"/>
    </row>
    <row r="366" spans="2:26" ht="15.75" customHeight="1">
      <c r="B366" s="2"/>
      <c r="C366" s="2"/>
      <c r="D366" s="1"/>
      <c r="E366" s="11"/>
      <c r="F366" s="6"/>
      <c r="G366" s="2"/>
      <c r="H366" s="2"/>
      <c r="I366" s="2"/>
      <c r="J366" s="2"/>
      <c r="K366" s="2"/>
      <c r="L366" s="2"/>
      <c r="M366" s="2"/>
      <c r="N366" s="2"/>
      <c r="O366" s="2"/>
      <c r="P366" s="2"/>
      <c r="Q366" s="2"/>
      <c r="R366" s="2"/>
      <c r="S366" s="2"/>
      <c r="T366" s="2"/>
      <c r="U366" s="2"/>
      <c r="V366" s="2"/>
      <c r="W366" s="2"/>
      <c r="X366" s="2"/>
      <c r="Y366" s="2"/>
      <c r="Z366" s="2"/>
    </row>
    <row r="367" spans="2:26" ht="15.75" customHeight="1">
      <c r="B367" s="2"/>
      <c r="C367" s="2"/>
      <c r="D367" s="1"/>
      <c r="E367" s="11"/>
      <c r="F367" s="6"/>
      <c r="G367" s="2"/>
      <c r="H367" s="2"/>
      <c r="I367" s="2"/>
      <c r="J367" s="2"/>
      <c r="K367" s="2"/>
      <c r="L367" s="2"/>
      <c r="M367" s="2"/>
      <c r="N367" s="2"/>
      <c r="O367" s="2"/>
      <c r="P367" s="2"/>
      <c r="Q367" s="2"/>
      <c r="R367" s="2"/>
      <c r="S367" s="2"/>
      <c r="T367" s="2"/>
      <c r="U367" s="2"/>
      <c r="V367" s="2"/>
      <c r="W367" s="2"/>
      <c r="X367" s="2"/>
      <c r="Y367" s="2"/>
      <c r="Z367" s="2"/>
    </row>
    <row r="368" spans="2:26" ht="15.75" customHeight="1">
      <c r="B368" s="2"/>
      <c r="C368" s="2"/>
      <c r="D368" s="1"/>
      <c r="E368" s="11"/>
      <c r="F368" s="6"/>
      <c r="G368" s="2"/>
      <c r="H368" s="2"/>
      <c r="I368" s="2"/>
      <c r="J368" s="2"/>
      <c r="K368" s="2"/>
      <c r="L368" s="2"/>
      <c r="M368" s="2"/>
      <c r="N368" s="2"/>
      <c r="O368" s="2"/>
      <c r="P368" s="2"/>
      <c r="Q368" s="2"/>
      <c r="R368" s="2"/>
      <c r="S368" s="2"/>
      <c r="T368" s="2"/>
      <c r="U368" s="2"/>
      <c r="V368" s="2"/>
      <c r="W368" s="2"/>
      <c r="X368" s="2"/>
      <c r="Y368" s="2"/>
      <c r="Z368" s="2"/>
    </row>
    <row r="369" spans="2:26" ht="15.75" customHeight="1">
      <c r="B369" s="2"/>
      <c r="C369" s="2"/>
      <c r="D369" s="1"/>
      <c r="E369" s="11"/>
      <c r="F369" s="6"/>
      <c r="G369" s="2"/>
      <c r="H369" s="2"/>
      <c r="I369" s="2"/>
      <c r="J369" s="2"/>
      <c r="K369" s="2"/>
      <c r="L369" s="2"/>
      <c r="M369" s="2"/>
      <c r="N369" s="2"/>
      <c r="O369" s="2"/>
      <c r="P369" s="2"/>
      <c r="Q369" s="2"/>
      <c r="R369" s="2"/>
      <c r="S369" s="2"/>
      <c r="T369" s="2"/>
      <c r="U369" s="2"/>
      <c r="V369" s="2"/>
      <c r="W369" s="2"/>
      <c r="X369" s="2"/>
      <c r="Y369" s="2"/>
      <c r="Z369" s="2"/>
    </row>
    <row r="370" spans="2:26" ht="15.75" customHeight="1">
      <c r="B370" s="2"/>
      <c r="C370" s="2"/>
      <c r="D370" s="1"/>
      <c r="E370" s="11"/>
      <c r="F370" s="6"/>
      <c r="G370" s="2"/>
      <c r="H370" s="2"/>
      <c r="I370" s="2"/>
      <c r="J370" s="2"/>
      <c r="K370" s="2"/>
      <c r="L370" s="2"/>
      <c r="M370" s="2"/>
      <c r="N370" s="2"/>
      <c r="O370" s="2"/>
      <c r="P370" s="2"/>
      <c r="Q370" s="2"/>
      <c r="R370" s="2"/>
      <c r="S370" s="2"/>
      <c r="T370" s="2"/>
      <c r="U370" s="2"/>
      <c r="V370" s="2"/>
      <c r="W370" s="2"/>
      <c r="X370" s="2"/>
      <c r="Y370" s="2"/>
      <c r="Z370" s="2"/>
    </row>
    <row r="371" spans="2:26" ht="15.75" customHeight="1">
      <c r="B371" s="2"/>
      <c r="C371" s="2"/>
      <c r="D371" s="1"/>
      <c r="E371" s="11"/>
      <c r="F371" s="6"/>
      <c r="G371" s="2"/>
      <c r="H371" s="2"/>
      <c r="I371" s="2"/>
      <c r="J371" s="2"/>
      <c r="K371" s="2"/>
      <c r="L371" s="2"/>
      <c r="M371" s="2"/>
      <c r="N371" s="2"/>
      <c r="O371" s="2"/>
      <c r="P371" s="2"/>
      <c r="Q371" s="2"/>
      <c r="R371" s="2"/>
      <c r="S371" s="2"/>
      <c r="T371" s="2"/>
      <c r="U371" s="2"/>
      <c r="V371" s="2"/>
      <c r="W371" s="2"/>
      <c r="X371" s="2"/>
      <c r="Y371" s="2"/>
      <c r="Z371" s="2"/>
    </row>
    <row r="372" spans="2:26" ht="15.75" customHeight="1">
      <c r="B372" s="2"/>
      <c r="C372" s="2"/>
      <c r="D372" s="1"/>
      <c r="E372" s="11"/>
      <c r="F372" s="6"/>
      <c r="G372" s="2"/>
      <c r="H372" s="2"/>
      <c r="I372" s="2"/>
      <c r="J372" s="2"/>
      <c r="K372" s="2"/>
      <c r="L372" s="2"/>
      <c r="M372" s="2"/>
      <c r="N372" s="2"/>
      <c r="O372" s="2"/>
      <c r="P372" s="2"/>
      <c r="Q372" s="2"/>
      <c r="R372" s="2"/>
      <c r="S372" s="2"/>
      <c r="T372" s="2"/>
      <c r="U372" s="2"/>
      <c r="V372" s="2"/>
      <c r="W372" s="2"/>
      <c r="X372" s="2"/>
      <c r="Y372" s="2"/>
      <c r="Z372" s="2"/>
    </row>
    <row r="373" spans="2:26" ht="15.75" customHeight="1">
      <c r="B373" s="2"/>
      <c r="C373" s="2"/>
      <c r="D373" s="1"/>
      <c r="E373" s="11"/>
      <c r="F373" s="6"/>
      <c r="G373" s="2"/>
      <c r="H373" s="2"/>
      <c r="I373" s="2"/>
      <c r="J373" s="2"/>
      <c r="K373" s="2"/>
      <c r="L373" s="2"/>
      <c r="M373" s="2"/>
      <c r="N373" s="2"/>
      <c r="O373" s="2"/>
      <c r="P373" s="2"/>
      <c r="Q373" s="2"/>
      <c r="R373" s="2"/>
      <c r="S373" s="2"/>
      <c r="T373" s="2"/>
      <c r="U373" s="2"/>
      <c r="V373" s="2"/>
      <c r="W373" s="2"/>
      <c r="X373" s="2"/>
      <c r="Y373" s="2"/>
      <c r="Z373" s="2"/>
    </row>
    <row r="374" spans="2:26" ht="15.75" customHeight="1">
      <c r="B374" s="2"/>
      <c r="C374" s="2"/>
      <c r="D374" s="1"/>
      <c r="E374" s="11"/>
      <c r="F374" s="6"/>
      <c r="G374" s="2"/>
      <c r="H374" s="2"/>
      <c r="I374" s="2"/>
      <c r="J374" s="2"/>
      <c r="K374" s="2"/>
      <c r="L374" s="2"/>
      <c r="M374" s="2"/>
      <c r="N374" s="2"/>
      <c r="O374" s="2"/>
      <c r="P374" s="2"/>
      <c r="Q374" s="2"/>
      <c r="R374" s="2"/>
      <c r="S374" s="2"/>
      <c r="T374" s="2"/>
      <c r="U374" s="2"/>
      <c r="V374" s="2"/>
      <c r="W374" s="2"/>
      <c r="X374" s="2"/>
      <c r="Y374" s="2"/>
      <c r="Z374" s="2"/>
    </row>
    <row r="375" spans="2:26" ht="15.75" customHeight="1">
      <c r="B375" s="2"/>
      <c r="C375" s="2"/>
      <c r="D375" s="1"/>
      <c r="E375" s="11"/>
      <c r="F375" s="6"/>
      <c r="G375" s="2"/>
      <c r="H375" s="2"/>
      <c r="I375" s="2"/>
      <c r="J375" s="2"/>
      <c r="K375" s="2"/>
      <c r="L375" s="2"/>
      <c r="M375" s="2"/>
      <c r="N375" s="2"/>
      <c r="O375" s="2"/>
      <c r="P375" s="2"/>
      <c r="Q375" s="2"/>
      <c r="R375" s="2"/>
      <c r="S375" s="2"/>
      <c r="T375" s="2"/>
      <c r="U375" s="2"/>
      <c r="V375" s="2"/>
      <c r="W375" s="2"/>
      <c r="X375" s="2"/>
      <c r="Y375" s="2"/>
      <c r="Z375" s="2"/>
    </row>
    <row r="376" spans="2:26" ht="15.75" customHeight="1">
      <c r="B376" s="2"/>
      <c r="C376" s="2"/>
      <c r="D376" s="1"/>
      <c r="E376" s="11"/>
      <c r="F376" s="6"/>
      <c r="G376" s="2"/>
      <c r="H376" s="2"/>
      <c r="I376" s="2"/>
      <c r="J376" s="2"/>
      <c r="K376" s="2"/>
      <c r="L376" s="2"/>
      <c r="M376" s="2"/>
      <c r="N376" s="2"/>
      <c r="O376" s="2"/>
      <c r="P376" s="2"/>
      <c r="Q376" s="2"/>
      <c r="R376" s="2"/>
      <c r="S376" s="2"/>
      <c r="T376" s="2"/>
      <c r="U376" s="2"/>
      <c r="V376" s="2"/>
      <c r="W376" s="2"/>
      <c r="X376" s="2"/>
      <c r="Y376" s="2"/>
      <c r="Z376" s="2"/>
    </row>
    <row r="377" spans="2:26" ht="15.75" customHeight="1">
      <c r="B377" s="2"/>
      <c r="C377" s="2"/>
      <c r="D377" s="1"/>
      <c r="E377" s="11"/>
      <c r="F377" s="6"/>
      <c r="G377" s="2"/>
      <c r="H377" s="2"/>
      <c r="I377" s="2"/>
      <c r="J377" s="2"/>
      <c r="K377" s="2"/>
      <c r="L377" s="2"/>
      <c r="M377" s="2"/>
      <c r="N377" s="2"/>
      <c r="O377" s="2"/>
      <c r="P377" s="2"/>
      <c r="Q377" s="2"/>
      <c r="R377" s="2"/>
      <c r="S377" s="2"/>
      <c r="T377" s="2"/>
      <c r="U377" s="2"/>
      <c r="V377" s="2"/>
      <c r="W377" s="2"/>
      <c r="X377" s="2"/>
      <c r="Y377" s="2"/>
      <c r="Z377" s="2"/>
    </row>
    <row r="378" spans="2:26" ht="15.75" customHeight="1">
      <c r="B378" s="2"/>
      <c r="C378" s="2"/>
      <c r="D378" s="1"/>
      <c r="E378" s="11"/>
      <c r="F378" s="6"/>
      <c r="G378" s="2"/>
      <c r="H378" s="2"/>
      <c r="I378" s="2"/>
      <c r="J378" s="2"/>
      <c r="K378" s="2"/>
      <c r="L378" s="2"/>
      <c r="M378" s="2"/>
      <c r="N378" s="2"/>
      <c r="O378" s="2"/>
      <c r="P378" s="2"/>
      <c r="Q378" s="2"/>
      <c r="R378" s="2"/>
      <c r="S378" s="2"/>
      <c r="T378" s="2"/>
      <c r="U378" s="2"/>
      <c r="V378" s="2"/>
      <c r="W378" s="2"/>
      <c r="X378" s="2"/>
      <c r="Y378" s="2"/>
      <c r="Z378" s="2"/>
    </row>
    <row r="379" spans="2:26" ht="15.75" customHeight="1">
      <c r="B379" s="2"/>
      <c r="C379" s="2"/>
      <c r="D379" s="1"/>
      <c r="E379" s="11"/>
      <c r="F379" s="6"/>
      <c r="G379" s="2"/>
      <c r="H379" s="2"/>
      <c r="I379" s="2"/>
      <c r="J379" s="2"/>
      <c r="K379" s="2"/>
      <c r="L379" s="2"/>
      <c r="M379" s="2"/>
      <c r="N379" s="2"/>
      <c r="O379" s="2"/>
      <c r="P379" s="2"/>
      <c r="Q379" s="2"/>
      <c r="R379" s="2"/>
      <c r="S379" s="2"/>
      <c r="T379" s="2"/>
      <c r="U379" s="2"/>
      <c r="V379" s="2"/>
      <c r="W379" s="2"/>
      <c r="X379" s="2"/>
      <c r="Y379" s="2"/>
      <c r="Z379" s="2"/>
    </row>
    <row r="380" spans="2:26" ht="15.75" customHeight="1">
      <c r="B380" s="2"/>
      <c r="C380" s="2"/>
      <c r="D380" s="1"/>
      <c r="E380" s="11"/>
      <c r="F380" s="6"/>
      <c r="G380" s="2"/>
      <c r="H380" s="2"/>
      <c r="I380" s="2"/>
      <c r="J380" s="2"/>
      <c r="K380" s="2"/>
      <c r="L380" s="2"/>
      <c r="M380" s="2"/>
      <c r="N380" s="2"/>
      <c r="O380" s="2"/>
      <c r="P380" s="2"/>
      <c r="Q380" s="2"/>
      <c r="R380" s="2"/>
      <c r="S380" s="2"/>
      <c r="T380" s="2"/>
      <c r="U380" s="2"/>
      <c r="V380" s="2"/>
      <c r="W380" s="2"/>
      <c r="X380" s="2"/>
      <c r="Y380" s="2"/>
      <c r="Z380" s="2"/>
    </row>
    <row r="381" spans="2:26" ht="15.75" customHeight="1">
      <c r="B381" s="2"/>
      <c r="C381" s="2"/>
      <c r="D381" s="1"/>
      <c r="E381" s="11"/>
      <c r="F381" s="6"/>
      <c r="G381" s="2"/>
      <c r="H381" s="2"/>
      <c r="I381" s="2"/>
      <c r="J381" s="2"/>
      <c r="K381" s="2"/>
      <c r="L381" s="2"/>
      <c r="M381" s="2"/>
      <c r="N381" s="2"/>
      <c r="O381" s="2"/>
      <c r="P381" s="2"/>
      <c r="Q381" s="2"/>
      <c r="R381" s="2"/>
      <c r="S381" s="2"/>
      <c r="T381" s="2"/>
      <c r="U381" s="2"/>
      <c r="V381" s="2"/>
      <c r="W381" s="2"/>
      <c r="X381" s="2"/>
      <c r="Y381" s="2"/>
      <c r="Z381" s="2"/>
    </row>
    <row r="382" spans="2:26" ht="15.75" customHeight="1">
      <c r="B382" s="2"/>
      <c r="C382" s="2"/>
      <c r="D382" s="1"/>
      <c r="E382" s="11"/>
      <c r="F382" s="6"/>
      <c r="G382" s="2"/>
      <c r="H382" s="2"/>
      <c r="I382" s="2"/>
      <c r="J382" s="2"/>
      <c r="K382" s="2"/>
      <c r="L382" s="2"/>
      <c r="M382" s="2"/>
      <c r="N382" s="2"/>
      <c r="O382" s="2"/>
      <c r="P382" s="2"/>
      <c r="Q382" s="2"/>
      <c r="R382" s="2"/>
      <c r="S382" s="2"/>
      <c r="T382" s="2"/>
      <c r="U382" s="2"/>
      <c r="V382" s="2"/>
      <c r="W382" s="2"/>
      <c r="X382" s="2"/>
      <c r="Y382" s="2"/>
      <c r="Z382" s="2"/>
    </row>
    <row r="383" spans="2:26" ht="15.75" customHeight="1">
      <c r="B383" s="2"/>
      <c r="C383" s="2"/>
      <c r="D383" s="1"/>
      <c r="E383" s="11"/>
      <c r="F383" s="6"/>
      <c r="G383" s="2"/>
      <c r="H383" s="2"/>
      <c r="I383" s="2"/>
      <c r="J383" s="2"/>
      <c r="K383" s="2"/>
      <c r="L383" s="2"/>
      <c r="M383" s="2"/>
      <c r="N383" s="2"/>
      <c r="O383" s="2"/>
      <c r="P383" s="2"/>
      <c r="Q383" s="2"/>
      <c r="R383" s="2"/>
      <c r="S383" s="2"/>
      <c r="T383" s="2"/>
      <c r="U383" s="2"/>
      <c r="V383" s="2"/>
      <c r="W383" s="2"/>
      <c r="X383" s="2"/>
      <c r="Y383" s="2"/>
      <c r="Z383" s="2"/>
    </row>
    <row r="384" spans="2:26" ht="15.75" customHeight="1">
      <c r="B384" s="2"/>
      <c r="C384" s="2"/>
      <c r="D384" s="1"/>
      <c r="E384" s="11"/>
      <c r="F384" s="6"/>
      <c r="G384" s="2"/>
      <c r="H384" s="2"/>
      <c r="I384" s="2"/>
      <c r="J384" s="2"/>
      <c r="K384" s="2"/>
      <c r="L384" s="2"/>
      <c r="M384" s="2"/>
      <c r="N384" s="2"/>
      <c r="O384" s="2"/>
      <c r="P384" s="2"/>
      <c r="Q384" s="2"/>
      <c r="R384" s="2"/>
      <c r="S384" s="2"/>
      <c r="T384" s="2"/>
      <c r="U384" s="2"/>
      <c r="V384" s="2"/>
      <c r="W384" s="2"/>
      <c r="X384" s="2"/>
      <c r="Y384" s="2"/>
      <c r="Z384" s="2"/>
    </row>
    <row r="385" spans="2:26" ht="15.75" customHeight="1">
      <c r="B385" s="2"/>
      <c r="C385" s="2"/>
      <c r="D385" s="1"/>
      <c r="E385" s="11"/>
      <c r="F385" s="6"/>
      <c r="G385" s="2"/>
      <c r="H385" s="2"/>
      <c r="I385" s="2"/>
      <c r="J385" s="2"/>
      <c r="K385" s="2"/>
      <c r="L385" s="2"/>
      <c r="M385" s="2"/>
      <c r="N385" s="2"/>
      <c r="O385" s="2"/>
      <c r="P385" s="2"/>
      <c r="Q385" s="2"/>
      <c r="R385" s="2"/>
      <c r="S385" s="2"/>
      <c r="T385" s="2"/>
      <c r="U385" s="2"/>
      <c r="V385" s="2"/>
      <c r="W385" s="2"/>
      <c r="X385" s="2"/>
      <c r="Y385" s="2"/>
      <c r="Z385" s="2"/>
    </row>
    <row r="386" spans="2:26" ht="15.75" customHeight="1">
      <c r="B386" s="2"/>
      <c r="C386" s="2"/>
      <c r="D386" s="1"/>
      <c r="E386" s="11"/>
      <c r="F386" s="6"/>
      <c r="G386" s="2"/>
      <c r="H386" s="2"/>
      <c r="I386" s="2"/>
      <c r="J386" s="2"/>
      <c r="K386" s="2"/>
      <c r="L386" s="2"/>
      <c r="M386" s="2"/>
      <c r="N386" s="2"/>
      <c r="O386" s="2"/>
      <c r="P386" s="2"/>
      <c r="Q386" s="2"/>
      <c r="R386" s="2"/>
      <c r="S386" s="2"/>
      <c r="T386" s="2"/>
      <c r="U386" s="2"/>
      <c r="V386" s="2"/>
      <c r="W386" s="2"/>
      <c r="X386" s="2"/>
      <c r="Y386" s="2"/>
      <c r="Z386" s="2"/>
    </row>
    <row r="387" spans="2:26" ht="15.75" customHeight="1">
      <c r="B387" s="2"/>
      <c r="C387" s="2"/>
      <c r="D387" s="1"/>
      <c r="E387" s="11"/>
      <c r="F387" s="6"/>
      <c r="G387" s="2"/>
      <c r="H387" s="2"/>
      <c r="I387" s="2"/>
      <c r="J387" s="2"/>
      <c r="K387" s="2"/>
      <c r="L387" s="2"/>
      <c r="M387" s="2"/>
      <c r="N387" s="2"/>
      <c r="O387" s="2"/>
      <c r="P387" s="2"/>
      <c r="Q387" s="2"/>
      <c r="R387" s="2"/>
      <c r="S387" s="2"/>
      <c r="T387" s="2"/>
      <c r="U387" s="2"/>
      <c r="V387" s="2"/>
      <c r="W387" s="2"/>
      <c r="X387" s="2"/>
      <c r="Y387" s="2"/>
      <c r="Z387" s="2"/>
    </row>
    <row r="388" spans="2:26" ht="15.75" customHeight="1">
      <c r="B388" s="2"/>
      <c r="C388" s="2"/>
      <c r="D388" s="1"/>
      <c r="E388" s="11"/>
      <c r="F388" s="6"/>
      <c r="G388" s="2"/>
      <c r="H388" s="2"/>
      <c r="I388" s="2"/>
      <c r="J388" s="2"/>
      <c r="K388" s="2"/>
      <c r="L388" s="2"/>
      <c r="M388" s="2"/>
      <c r="N388" s="2"/>
      <c r="O388" s="2"/>
      <c r="P388" s="2"/>
      <c r="Q388" s="2"/>
      <c r="R388" s="2"/>
      <c r="S388" s="2"/>
      <c r="T388" s="2"/>
      <c r="U388" s="2"/>
      <c r="V388" s="2"/>
      <c r="W388" s="2"/>
      <c r="X388" s="2"/>
      <c r="Y388" s="2"/>
      <c r="Z388" s="2"/>
    </row>
    <row r="389" spans="2:26" ht="15.75" customHeight="1">
      <c r="B389" s="2"/>
      <c r="C389" s="2"/>
      <c r="D389" s="1"/>
      <c r="E389" s="11"/>
      <c r="F389" s="6"/>
      <c r="G389" s="2"/>
      <c r="H389" s="2"/>
      <c r="I389" s="2"/>
      <c r="J389" s="2"/>
      <c r="K389" s="2"/>
      <c r="L389" s="2"/>
      <c r="M389" s="2"/>
      <c r="N389" s="2"/>
      <c r="O389" s="2"/>
      <c r="P389" s="2"/>
      <c r="Q389" s="2"/>
      <c r="R389" s="2"/>
      <c r="S389" s="2"/>
      <c r="T389" s="2"/>
      <c r="U389" s="2"/>
      <c r="V389" s="2"/>
      <c r="W389" s="2"/>
      <c r="X389" s="2"/>
      <c r="Y389" s="2"/>
      <c r="Z389" s="2"/>
    </row>
    <row r="390" spans="2:26" ht="15.75" customHeight="1">
      <c r="B390" s="2"/>
      <c r="C390" s="2"/>
      <c r="D390" s="1"/>
      <c r="E390" s="11"/>
      <c r="F390" s="6"/>
      <c r="G390" s="2"/>
      <c r="H390" s="2"/>
      <c r="I390" s="2"/>
      <c r="J390" s="2"/>
      <c r="K390" s="2"/>
      <c r="L390" s="2"/>
      <c r="M390" s="2"/>
      <c r="N390" s="2"/>
      <c r="O390" s="2"/>
      <c r="P390" s="2"/>
      <c r="Q390" s="2"/>
      <c r="R390" s="2"/>
      <c r="S390" s="2"/>
      <c r="T390" s="2"/>
      <c r="U390" s="2"/>
      <c r="V390" s="2"/>
      <c r="W390" s="2"/>
      <c r="X390" s="2"/>
      <c r="Y390" s="2"/>
      <c r="Z390" s="2"/>
    </row>
    <row r="391" spans="2:26" ht="15.75" customHeight="1">
      <c r="B391" s="2"/>
      <c r="C391" s="2"/>
      <c r="D391" s="1"/>
      <c r="E391" s="11"/>
      <c r="F391" s="6"/>
      <c r="G391" s="2"/>
      <c r="H391" s="2"/>
      <c r="I391" s="2"/>
      <c r="J391" s="2"/>
      <c r="K391" s="2"/>
      <c r="L391" s="2"/>
      <c r="M391" s="2"/>
      <c r="N391" s="2"/>
      <c r="O391" s="2"/>
      <c r="P391" s="2"/>
      <c r="Q391" s="2"/>
      <c r="R391" s="2"/>
      <c r="S391" s="2"/>
      <c r="T391" s="2"/>
      <c r="U391" s="2"/>
      <c r="V391" s="2"/>
      <c r="W391" s="2"/>
      <c r="X391" s="2"/>
      <c r="Y391" s="2"/>
      <c r="Z391" s="2"/>
    </row>
    <row r="392" spans="2:26" ht="15.75" customHeight="1">
      <c r="B392" s="2"/>
      <c r="C392" s="2"/>
      <c r="D392" s="1"/>
      <c r="E392" s="11"/>
      <c r="F392" s="6"/>
      <c r="G392" s="2"/>
      <c r="H392" s="2"/>
      <c r="I392" s="2"/>
      <c r="J392" s="2"/>
      <c r="K392" s="2"/>
      <c r="L392" s="2"/>
      <c r="M392" s="2"/>
      <c r="N392" s="2"/>
      <c r="O392" s="2"/>
      <c r="P392" s="2"/>
      <c r="Q392" s="2"/>
      <c r="R392" s="2"/>
      <c r="S392" s="2"/>
      <c r="T392" s="2"/>
      <c r="U392" s="2"/>
      <c r="V392" s="2"/>
      <c r="W392" s="2"/>
      <c r="X392" s="2"/>
      <c r="Y392" s="2"/>
      <c r="Z392" s="2"/>
    </row>
    <row r="393" spans="2:26" ht="15.75" customHeight="1">
      <c r="B393" s="2"/>
      <c r="C393" s="2"/>
      <c r="D393" s="1"/>
      <c r="E393" s="11"/>
      <c r="F393" s="6"/>
      <c r="G393" s="2"/>
      <c r="H393" s="2"/>
      <c r="I393" s="2"/>
      <c r="J393" s="2"/>
      <c r="K393" s="2"/>
      <c r="L393" s="2"/>
      <c r="M393" s="2"/>
      <c r="N393" s="2"/>
      <c r="O393" s="2"/>
      <c r="P393" s="2"/>
      <c r="Q393" s="2"/>
      <c r="R393" s="2"/>
      <c r="S393" s="2"/>
      <c r="T393" s="2"/>
      <c r="U393" s="2"/>
      <c r="V393" s="2"/>
      <c r="W393" s="2"/>
      <c r="X393" s="2"/>
      <c r="Y393" s="2"/>
      <c r="Z393" s="2"/>
    </row>
    <row r="394" spans="2:26" ht="15.75" customHeight="1">
      <c r="B394" s="2"/>
      <c r="C394" s="2"/>
      <c r="D394" s="1"/>
      <c r="E394" s="11"/>
      <c r="F394" s="6"/>
      <c r="G394" s="2"/>
      <c r="H394" s="2"/>
      <c r="I394" s="2"/>
      <c r="J394" s="2"/>
      <c r="K394" s="2"/>
      <c r="L394" s="2"/>
      <c r="M394" s="2"/>
      <c r="N394" s="2"/>
      <c r="O394" s="2"/>
      <c r="P394" s="2"/>
      <c r="Q394" s="2"/>
      <c r="R394" s="2"/>
      <c r="S394" s="2"/>
      <c r="T394" s="2"/>
      <c r="U394" s="2"/>
      <c r="V394" s="2"/>
      <c r="W394" s="2"/>
      <c r="X394" s="2"/>
      <c r="Y394" s="2"/>
      <c r="Z394" s="2"/>
    </row>
    <row r="395" spans="2:26" ht="15.75" customHeight="1">
      <c r="B395" s="2"/>
      <c r="C395" s="2"/>
      <c r="D395" s="1"/>
      <c r="E395" s="11"/>
      <c r="F395" s="6"/>
      <c r="G395" s="2"/>
      <c r="H395" s="2"/>
      <c r="I395" s="2"/>
      <c r="J395" s="2"/>
      <c r="K395" s="2"/>
      <c r="L395" s="2"/>
      <c r="M395" s="2"/>
      <c r="N395" s="2"/>
      <c r="O395" s="2"/>
      <c r="P395" s="2"/>
      <c r="Q395" s="2"/>
      <c r="R395" s="2"/>
      <c r="S395" s="2"/>
      <c r="T395" s="2"/>
      <c r="U395" s="2"/>
      <c r="V395" s="2"/>
      <c r="W395" s="2"/>
      <c r="X395" s="2"/>
      <c r="Y395" s="2"/>
      <c r="Z395" s="2"/>
    </row>
    <row r="396" spans="2:26" ht="15.75" customHeight="1">
      <c r="B396" s="2"/>
      <c r="C396" s="2"/>
      <c r="D396" s="1"/>
      <c r="E396" s="11"/>
      <c r="F396" s="6"/>
      <c r="G396" s="2"/>
      <c r="H396" s="2"/>
      <c r="I396" s="2"/>
      <c r="J396" s="2"/>
      <c r="K396" s="2"/>
      <c r="L396" s="2"/>
      <c r="M396" s="2"/>
      <c r="N396" s="2"/>
      <c r="O396" s="2"/>
      <c r="P396" s="2"/>
      <c r="Q396" s="2"/>
      <c r="R396" s="2"/>
      <c r="S396" s="2"/>
      <c r="T396" s="2"/>
      <c r="U396" s="2"/>
      <c r="V396" s="2"/>
      <c r="W396" s="2"/>
      <c r="X396" s="2"/>
      <c r="Y396" s="2"/>
      <c r="Z396" s="2"/>
    </row>
    <row r="397" spans="2:26" ht="15.75" customHeight="1">
      <c r="B397" s="2"/>
      <c r="C397" s="2"/>
      <c r="D397" s="1"/>
      <c r="E397" s="11"/>
      <c r="F397" s="6"/>
      <c r="G397" s="2"/>
      <c r="H397" s="2"/>
      <c r="I397" s="2"/>
      <c r="J397" s="2"/>
      <c r="K397" s="2"/>
      <c r="L397" s="2"/>
      <c r="M397" s="2"/>
      <c r="N397" s="2"/>
      <c r="O397" s="2"/>
      <c r="P397" s="2"/>
      <c r="Q397" s="2"/>
      <c r="R397" s="2"/>
      <c r="S397" s="2"/>
      <c r="T397" s="2"/>
      <c r="U397" s="2"/>
      <c r="V397" s="2"/>
      <c r="W397" s="2"/>
      <c r="X397" s="2"/>
      <c r="Y397" s="2"/>
      <c r="Z397" s="2"/>
    </row>
    <row r="398" spans="2:26" ht="15.75" customHeight="1">
      <c r="B398" s="2"/>
      <c r="C398" s="2"/>
      <c r="D398" s="1"/>
      <c r="E398" s="11"/>
      <c r="F398" s="6"/>
      <c r="G398" s="2"/>
      <c r="H398" s="2"/>
      <c r="I398" s="2"/>
      <c r="J398" s="2"/>
      <c r="K398" s="2"/>
      <c r="L398" s="2"/>
      <c r="M398" s="2"/>
      <c r="N398" s="2"/>
      <c r="O398" s="2"/>
      <c r="P398" s="2"/>
      <c r="Q398" s="2"/>
      <c r="R398" s="2"/>
      <c r="S398" s="2"/>
      <c r="T398" s="2"/>
      <c r="U398" s="2"/>
      <c r="V398" s="2"/>
      <c r="W398" s="2"/>
      <c r="X398" s="2"/>
      <c r="Y398" s="2"/>
      <c r="Z398" s="2"/>
    </row>
    <row r="399" spans="2:26" ht="15.75" customHeight="1">
      <c r="B399" s="2"/>
      <c r="C399" s="2"/>
      <c r="D399" s="1"/>
      <c r="E399" s="11"/>
      <c r="F399" s="6"/>
      <c r="G399" s="2"/>
      <c r="H399" s="2"/>
      <c r="I399" s="2"/>
      <c r="J399" s="2"/>
      <c r="K399" s="2"/>
      <c r="L399" s="2"/>
      <c r="M399" s="2"/>
      <c r="N399" s="2"/>
      <c r="O399" s="2"/>
      <c r="P399" s="2"/>
      <c r="Q399" s="2"/>
      <c r="R399" s="2"/>
      <c r="S399" s="2"/>
      <c r="T399" s="2"/>
      <c r="U399" s="2"/>
      <c r="V399" s="2"/>
      <c r="W399" s="2"/>
      <c r="X399" s="2"/>
      <c r="Y399" s="2"/>
      <c r="Z399" s="2"/>
    </row>
    <row r="400" spans="2:26" ht="15.75" customHeight="1">
      <c r="B400" s="2"/>
      <c r="C400" s="2"/>
      <c r="D400" s="1"/>
      <c r="E400" s="11"/>
      <c r="F400" s="6"/>
      <c r="G400" s="2"/>
      <c r="H400" s="2"/>
      <c r="I400" s="2"/>
      <c r="J400" s="2"/>
      <c r="K400" s="2"/>
      <c r="L400" s="2"/>
      <c r="M400" s="2"/>
      <c r="N400" s="2"/>
      <c r="O400" s="2"/>
      <c r="P400" s="2"/>
      <c r="Q400" s="2"/>
      <c r="R400" s="2"/>
      <c r="S400" s="2"/>
      <c r="T400" s="2"/>
      <c r="U400" s="2"/>
      <c r="V400" s="2"/>
      <c r="W400" s="2"/>
      <c r="X400" s="2"/>
      <c r="Y400" s="2"/>
      <c r="Z400" s="2"/>
    </row>
    <row r="401" spans="2:26" ht="15.75" customHeight="1">
      <c r="B401" s="2"/>
      <c r="C401" s="2"/>
      <c r="D401" s="1"/>
      <c r="E401" s="11"/>
      <c r="F401" s="6"/>
      <c r="G401" s="2"/>
      <c r="H401" s="2"/>
      <c r="I401" s="2"/>
      <c r="J401" s="2"/>
      <c r="K401" s="2"/>
      <c r="L401" s="2"/>
      <c r="M401" s="2"/>
      <c r="N401" s="2"/>
      <c r="O401" s="2"/>
      <c r="P401" s="2"/>
      <c r="Q401" s="2"/>
      <c r="R401" s="2"/>
      <c r="S401" s="2"/>
      <c r="T401" s="2"/>
      <c r="U401" s="2"/>
      <c r="V401" s="2"/>
      <c r="W401" s="2"/>
      <c r="X401" s="2"/>
      <c r="Y401" s="2"/>
      <c r="Z401" s="2"/>
    </row>
    <row r="402" spans="2:26" ht="15.75" customHeight="1">
      <c r="B402" s="2"/>
      <c r="C402" s="2"/>
      <c r="D402" s="1"/>
      <c r="E402" s="11"/>
      <c r="F402" s="6"/>
      <c r="G402" s="2"/>
      <c r="H402" s="2"/>
      <c r="I402" s="2"/>
      <c r="J402" s="2"/>
      <c r="K402" s="2"/>
      <c r="L402" s="2"/>
      <c r="M402" s="2"/>
      <c r="N402" s="2"/>
      <c r="O402" s="2"/>
      <c r="P402" s="2"/>
      <c r="Q402" s="2"/>
      <c r="R402" s="2"/>
      <c r="S402" s="2"/>
      <c r="T402" s="2"/>
      <c r="U402" s="2"/>
      <c r="V402" s="2"/>
      <c r="W402" s="2"/>
      <c r="X402" s="2"/>
      <c r="Y402" s="2"/>
      <c r="Z402" s="2"/>
    </row>
    <row r="403" spans="2:26" ht="15.75" customHeight="1">
      <c r="B403" s="2"/>
      <c r="C403" s="2"/>
      <c r="D403" s="1"/>
      <c r="E403" s="11"/>
      <c r="F403" s="6"/>
      <c r="G403" s="2"/>
      <c r="H403" s="2"/>
      <c r="I403" s="2"/>
      <c r="J403" s="2"/>
      <c r="K403" s="2"/>
      <c r="L403" s="2"/>
      <c r="M403" s="2"/>
      <c r="N403" s="2"/>
      <c r="O403" s="2"/>
      <c r="P403" s="2"/>
      <c r="Q403" s="2"/>
      <c r="R403" s="2"/>
      <c r="S403" s="2"/>
      <c r="T403" s="2"/>
      <c r="U403" s="2"/>
      <c r="V403" s="2"/>
      <c r="W403" s="2"/>
      <c r="X403" s="2"/>
      <c r="Y403" s="2"/>
      <c r="Z403" s="2"/>
    </row>
    <row r="404" spans="2:26" ht="15.75" customHeight="1">
      <c r="B404" s="2"/>
      <c r="C404" s="2"/>
      <c r="D404" s="1"/>
      <c r="E404" s="11"/>
      <c r="F404" s="6"/>
      <c r="G404" s="2"/>
      <c r="H404" s="2"/>
      <c r="I404" s="2"/>
      <c r="J404" s="2"/>
      <c r="K404" s="2"/>
      <c r="L404" s="2"/>
      <c r="M404" s="2"/>
      <c r="N404" s="2"/>
      <c r="O404" s="2"/>
      <c r="P404" s="2"/>
      <c r="Q404" s="2"/>
      <c r="R404" s="2"/>
      <c r="S404" s="2"/>
      <c r="T404" s="2"/>
      <c r="U404" s="2"/>
      <c r="V404" s="2"/>
      <c r="W404" s="2"/>
      <c r="X404" s="2"/>
      <c r="Y404" s="2"/>
      <c r="Z404" s="2"/>
    </row>
    <row r="405" spans="2:26" ht="15.75" customHeight="1">
      <c r="B405" s="2"/>
      <c r="C405" s="2"/>
      <c r="D405" s="1"/>
      <c r="E405" s="11"/>
      <c r="F405" s="6"/>
      <c r="G405" s="2"/>
      <c r="H405" s="2"/>
      <c r="I405" s="2"/>
      <c r="J405" s="2"/>
      <c r="K405" s="2"/>
      <c r="L405" s="2"/>
      <c r="M405" s="2"/>
      <c r="N405" s="2"/>
      <c r="O405" s="2"/>
      <c r="P405" s="2"/>
      <c r="Q405" s="2"/>
      <c r="R405" s="2"/>
      <c r="S405" s="2"/>
      <c r="T405" s="2"/>
      <c r="U405" s="2"/>
      <c r="V405" s="2"/>
      <c r="W405" s="2"/>
      <c r="X405" s="2"/>
      <c r="Y405" s="2"/>
      <c r="Z405" s="2"/>
    </row>
    <row r="406" spans="2:26" ht="15.75" customHeight="1">
      <c r="B406" s="2"/>
      <c r="C406" s="2"/>
      <c r="D406" s="1"/>
      <c r="E406" s="11"/>
      <c r="F406" s="6"/>
      <c r="G406" s="2"/>
      <c r="H406" s="2"/>
      <c r="I406" s="2"/>
      <c r="J406" s="2"/>
      <c r="K406" s="2"/>
      <c r="L406" s="2"/>
      <c r="M406" s="2"/>
      <c r="N406" s="2"/>
      <c r="O406" s="2"/>
      <c r="P406" s="2"/>
      <c r="Q406" s="2"/>
      <c r="R406" s="2"/>
      <c r="S406" s="2"/>
      <c r="T406" s="2"/>
      <c r="U406" s="2"/>
      <c r="V406" s="2"/>
      <c r="W406" s="2"/>
      <c r="X406" s="2"/>
      <c r="Y406" s="2"/>
      <c r="Z406" s="2"/>
    </row>
    <row r="407" spans="2:26" ht="15.75" customHeight="1">
      <c r="B407" s="2"/>
      <c r="C407" s="2"/>
      <c r="D407" s="1"/>
      <c r="E407" s="11"/>
      <c r="F407" s="6"/>
      <c r="G407" s="2"/>
      <c r="H407" s="2"/>
      <c r="I407" s="2"/>
      <c r="J407" s="2"/>
      <c r="K407" s="2"/>
      <c r="L407" s="2"/>
      <c r="M407" s="2"/>
      <c r="N407" s="2"/>
      <c r="O407" s="2"/>
      <c r="P407" s="2"/>
      <c r="Q407" s="2"/>
      <c r="R407" s="2"/>
      <c r="S407" s="2"/>
      <c r="T407" s="2"/>
      <c r="U407" s="2"/>
      <c r="V407" s="2"/>
      <c r="W407" s="2"/>
      <c r="X407" s="2"/>
      <c r="Y407" s="2"/>
      <c r="Z407" s="2"/>
    </row>
    <row r="408" spans="2:26" ht="15.75" customHeight="1">
      <c r="B408" s="2"/>
      <c r="C408" s="2"/>
      <c r="D408" s="1"/>
      <c r="E408" s="11"/>
      <c r="F408" s="6"/>
      <c r="G408" s="2"/>
      <c r="H408" s="2"/>
      <c r="I408" s="2"/>
      <c r="J408" s="2"/>
      <c r="K408" s="2"/>
      <c r="L408" s="2"/>
      <c r="M408" s="2"/>
      <c r="N408" s="2"/>
      <c r="O408" s="2"/>
      <c r="P408" s="2"/>
      <c r="Q408" s="2"/>
      <c r="R408" s="2"/>
      <c r="S408" s="2"/>
      <c r="T408" s="2"/>
      <c r="U408" s="2"/>
      <c r="V408" s="2"/>
      <c r="W408" s="2"/>
      <c r="X408" s="2"/>
      <c r="Y408" s="2"/>
      <c r="Z408" s="2"/>
    </row>
    <row r="409" spans="2:26" ht="15.75" customHeight="1">
      <c r="B409" s="2"/>
      <c r="C409" s="2"/>
      <c r="D409" s="1"/>
      <c r="E409" s="11"/>
      <c r="F409" s="6"/>
      <c r="G409" s="2"/>
      <c r="H409" s="2"/>
      <c r="I409" s="2"/>
      <c r="J409" s="2"/>
      <c r="K409" s="2"/>
      <c r="L409" s="2"/>
      <c r="M409" s="2"/>
      <c r="N409" s="2"/>
      <c r="O409" s="2"/>
      <c r="P409" s="2"/>
      <c r="Q409" s="2"/>
      <c r="R409" s="2"/>
      <c r="S409" s="2"/>
      <c r="T409" s="2"/>
      <c r="U409" s="2"/>
      <c r="V409" s="2"/>
      <c r="W409" s="2"/>
      <c r="X409" s="2"/>
      <c r="Y409" s="2"/>
      <c r="Z409" s="2"/>
    </row>
    <row r="410" spans="2:26" ht="15.75" customHeight="1">
      <c r="B410" s="2"/>
      <c r="C410" s="2"/>
      <c r="D410" s="1"/>
      <c r="E410" s="11"/>
      <c r="F410" s="6"/>
      <c r="G410" s="2"/>
      <c r="H410" s="2"/>
      <c r="I410" s="2"/>
      <c r="J410" s="2"/>
      <c r="K410" s="2"/>
      <c r="L410" s="2"/>
      <c r="M410" s="2"/>
      <c r="N410" s="2"/>
      <c r="O410" s="2"/>
      <c r="P410" s="2"/>
      <c r="Q410" s="2"/>
      <c r="R410" s="2"/>
      <c r="S410" s="2"/>
      <c r="T410" s="2"/>
      <c r="U410" s="2"/>
      <c r="V410" s="2"/>
      <c r="W410" s="2"/>
      <c r="X410" s="2"/>
      <c r="Y410" s="2"/>
      <c r="Z410" s="2"/>
    </row>
    <row r="411" spans="2:26" ht="15.75" customHeight="1">
      <c r="B411" s="2"/>
      <c r="C411" s="2"/>
      <c r="D411" s="1"/>
      <c r="E411" s="11"/>
      <c r="F411" s="6"/>
      <c r="G411" s="2"/>
      <c r="H411" s="2"/>
      <c r="I411" s="2"/>
      <c r="J411" s="2"/>
      <c r="K411" s="2"/>
      <c r="L411" s="2"/>
      <c r="M411" s="2"/>
      <c r="N411" s="2"/>
      <c r="O411" s="2"/>
      <c r="P411" s="2"/>
      <c r="Q411" s="2"/>
      <c r="R411" s="2"/>
      <c r="S411" s="2"/>
      <c r="T411" s="2"/>
      <c r="U411" s="2"/>
      <c r="V411" s="2"/>
      <c r="W411" s="2"/>
      <c r="X411" s="2"/>
      <c r="Y411" s="2"/>
      <c r="Z411" s="2"/>
    </row>
    <row r="412" spans="2:26" ht="15.75" customHeight="1">
      <c r="B412" s="2"/>
      <c r="C412" s="2"/>
      <c r="D412" s="1"/>
      <c r="E412" s="11"/>
      <c r="F412" s="6"/>
      <c r="G412" s="2"/>
      <c r="H412" s="2"/>
      <c r="I412" s="2"/>
      <c r="J412" s="2"/>
      <c r="K412" s="2"/>
      <c r="L412" s="2"/>
      <c r="M412" s="2"/>
      <c r="N412" s="2"/>
      <c r="O412" s="2"/>
      <c r="P412" s="2"/>
      <c r="Q412" s="2"/>
      <c r="R412" s="2"/>
      <c r="S412" s="2"/>
      <c r="T412" s="2"/>
      <c r="U412" s="2"/>
      <c r="V412" s="2"/>
      <c r="W412" s="2"/>
      <c r="X412" s="2"/>
      <c r="Y412" s="2"/>
      <c r="Z412" s="2"/>
    </row>
    <row r="413" spans="2:26" ht="15.75" customHeight="1">
      <c r="B413" s="2"/>
      <c r="C413" s="2"/>
      <c r="D413" s="1"/>
      <c r="E413" s="11"/>
      <c r="F413" s="6"/>
      <c r="G413" s="2"/>
      <c r="H413" s="2"/>
      <c r="I413" s="2"/>
      <c r="J413" s="2"/>
      <c r="K413" s="2"/>
      <c r="L413" s="2"/>
      <c r="M413" s="2"/>
      <c r="N413" s="2"/>
      <c r="O413" s="2"/>
      <c r="P413" s="2"/>
      <c r="Q413" s="2"/>
      <c r="R413" s="2"/>
      <c r="S413" s="2"/>
      <c r="T413" s="2"/>
      <c r="U413" s="2"/>
      <c r="V413" s="2"/>
      <c r="W413" s="2"/>
      <c r="X413" s="2"/>
      <c r="Y413" s="2"/>
      <c r="Z413" s="2"/>
    </row>
    <row r="414" spans="2:26" ht="15.75" customHeight="1">
      <c r="B414" s="2"/>
      <c r="C414" s="2"/>
      <c r="D414" s="1"/>
      <c r="E414" s="11"/>
      <c r="F414" s="6"/>
      <c r="G414" s="2"/>
      <c r="H414" s="2"/>
      <c r="I414" s="2"/>
      <c r="J414" s="2"/>
      <c r="K414" s="2"/>
      <c r="L414" s="2"/>
      <c r="M414" s="2"/>
      <c r="N414" s="2"/>
      <c r="O414" s="2"/>
      <c r="P414" s="2"/>
      <c r="Q414" s="2"/>
      <c r="R414" s="2"/>
      <c r="S414" s="2"/>
      <c r="T414" s="2"/>
      <c r="U414" s="2"/>
      <c r="V414" s="2"/>
      <c r="W414" s="2"/>
      <c r="X414" s="2"/>
      <c r="Y414" s="2"/>
      <c r="Z414" s="2"/>
    </row>
    <row r="415" spans="2:26" ht="15.75" customHeight="1">
      <c r="B415" s="2"/>
      <c r="C415" s="2"/>
      <c r="D415" s="1"/>
      <c r="E415" s="11"/>
      <c r="F415" s="6"/>
      <c r="G415" s="2"/>
      <c r="H415" s="2"/>
      <c r="I415" s="2"/>
      <c r="J415" s="2"/>
      <c r="K415" s="2"/>
      <c r="L415" s="2"/>
      <c r="M415" s="2"/>
      <c r="N415" s="2"/>
      <c r="O415" s="2"/>
      <c r="P415" s="2"/>
      <c r="Q415" s="2"/>
      <c r="R415" s="2"/>
      <c r="S415" s="2"/>
      <c r="T415" s="2"/>
      <c r="U415" s="2"/>
      <c r="V415" s="2"/>
      <c r="W415" s="2"/>
      <c r="X415" s="2"/>
      <c r="Y415" s="2"/>
      <c r="Z415" s="2"/>
    </row>
    <row r="416" spans="2:26" ht="15.75" customHeight="1">
      <c r="B416" s="2"/>
      <c r="C416" s="2"/>
      <c r="D416" s="1"/>
      <c r="E416" s="11"/>
      <c r="F416" s="6"/>
      <c r="G416" s="2"/>
      <c r="H416" s="2"/>
      <c r="I416" s="2"/>
      <c r="J416" s="2"/>
      <c r="K416" s="2"/>
      <c r="L416" s="2"/>
      <c r="M416" s="2"/>
      <c r="N416" s="2"/>
      <c r="O416" s="2"/>
      <c r="P416" s="2"/>
      <c r="Q416" s="2"/>
      <c r="R416" s="2"/>
      <c r="S416" s="2"/>
      <c r="T416" s="2"/>
      <c r="U416" s="2"/>
      <c r="V416" s="2"/>
      <c r="W416" s="2"/>
      <c r="X416" s="2"/>
      <c r="Y416" s="2"/>
      <c r="Z416" s="2"/>
    </row>
    <row r="417" spans="2:26" ht="15.75" customHeight="1">
      <c r="B417" s="2"/>
      <c r="C417" s="2"/>
      <c r="D417" s="1"/>
      <c r="E417" s="11"/>
      <c r="F417" s="6"/>
      <c r="G417" s="2"/>
      <c r="H417" s="2"/>
      <c r="I417" s="2"/>
      <c r="J417" s="2"/>
      <c r="K417" s="2"/>
      <c r="L417" s="2"/>
      <c r="M417" s="2"/>
      <c r="N417" s="2"/>
      <c r="O417" s="2"/>
      <c r="P417" s="2"/>
      <c r="Q417" s="2"/>
      <c r="R417" s="2"/>
      <c r="S417" s="2"/>
      <c r="T417" s="2"/>
      <c r="U417" s="2"/>
      <c r="V417" s="2"/>
      <c r="W417" s="2"/>
      <c r="X417" s="2"/>
      <c r="Y417" s="2"/>
      <c r="Z417" s="2"/>
    </row>
    <row r="418" spans="2:26" ht="15.75" customHeight="1">
      <c r="B418" s="2"/>
      <c r="C418" s="2"/>
      <c r="D418" s="1"/>
      <c r="E418" s="11"/>
      <c r="F418" s="6"/>
      <c r="G418" s="2"/>
      <c r="H418" s="2"/>
      <c r="I418" s="2"/>
      <c r="J418" s="2"/>
      <c r="K418" s="2"/>
      <c r="L418" s="2"/>
      <c r="M418" s="2"/>
      <c r="N418" s="2"/>
      <c r="O418" s="2"/>
      <c r="P418" s="2"/>
      <c r="Q418" s="2"/>
      <c r="R418" s="2"/>
      <c r="S418" s="2"/>
      <c r="T418" s="2"/>
      <c r="U418" s="2"/>
      <c r="V418" s="2"/>
      <c r="W418" s="2"/>
      <c r="X418" s="2"/>
      <c r="Y418" s="2"/>
      <c r="Z418" s="2"/>
    </row>
    <row r="419" spans="2:26" ht="15.75" customHeight="1">
      <c r="B419" s="2"/>
      <c r="C419" s="2"/>
      <c r="D419" s="1"/>
      <c r="E419" s="11"/>
      <c r="F419" s="6"/>
      <c r="G419" s="2"/>
      <c r="H419" s="2"/>
      <c r="I419" s="2"/>
      <c r="J419" s="2"/>
      <c r="K419" s="2"/>
      <c r="L419" s="2"/>
      <c r="M419" s="2"/>
      <c r="N419" s="2"/>
      <c r="O419" s="2"/>
      <c r="P419" s="2"/>
      <c r="Q419" s="2"/>
      <c r="R419" s="2"/>
      <c r="S419" s="2"/>
      <c r="T419" s="2"/>
      <c r="U419" s="2"/>
      <c r="V419" s="2"/>
      <c r="W419" s="2"/>
      <c r="X419" s="2"/>
      <c r="Y419" s="2"/>
      <c r="Z419" s="2"/>
    </row>
    <row r="420" spans="2:26" ht="15.75" customHeight="1">
      <c r="B420" s="2"/>
      <c r="C420" s="2"/>
      <c r="D420" s="1"/>
      <c r="E420" s="11"/>
      <c r="F420" s="6"/>
      <c r="G420" s="2"/>
      <c r="H420" s="2"/>
      <c r="I420" s="2"/>
      <c r="J420" s="2"/>
      <c r="K420" s="2"/>
      <c r="L420" s="2"/>
      <c r="M420" s="2"/>
      <c r="N420" s="2"/>
      <c r="O420" s="2"/>
      <c r="P420" s="2"/>
      <c r="Q420" s="2"/>
      <c r="R420" s="2"/>
      <c r="S420" s="2"/>
      <c r="T420" s="2"/>
      <c r="U420" s="2"/>
      <c r="V420" s="2"/>
      <c r="W420" s="2"/>
      <c r="X420" s="2"/>
      <c r="Y420" s="2"/>
      <c r="Z420" s="2"/>
    </row>
    <row r="421" spans="2:26" ht="15.75" customHeight="1">
      <c r="B421" s="2"/>
      <c r="C421" s="2"/>
      <c r="D421" s="1"/>
      <c r="E421" s="11"/>
      <c r="F421" s="6"/>
      <c r="G421" s="2"/>
      <c r="H421" s="2"/>
      <c r="I421" s="2"/>
      <c r="J421" s="2"/>
      <c r="K421" s="2"/>
      <c r="L421" s="2"/>
      <c r="M421" s="2"/>
      <c r="N421" s="2"/>
      <c r="O421" s="2"/>
      <c r="P421" s="2"/>
      <c r="Q421" s="2"/>
      <c r="R421" s="2"/>
      <c r="S421" s="2"/>
      <c r="T421" s="2"/>
      <c r="U421" s="2"/>
      <c r="V421" s="2"/>
      <c r="W421" s="2"/>
      <c r="X421" s="2"/>
      <c r="Y421" s="2"/>
      <c r="Z421" s="2"/>
    </row>
    <row r="422" spans="2:26" ht="15.75" customHeight="1">
      <c r="B422" s="2"/>
      <c r="C422" s="2"/>
      <c r="D422" s="1"/>
      <c r="E422" s="11"/>
      <c r="F422" s="6"/>
      <c r="G422" s="2"/>
      <c r="H422" s="2"/>
      <c r="I422" s="2"/>
      <c r="J422" s="2"/>
      <c r="K422" s="2"/>
      <c r="L422" s="2"/>
      <c r="M422" s="2"/>
      <c r="N422" s="2"/>
      <c r="O422" s="2"/>
      <c r="P422" s="2"/>
      <c r="Q422" s="2"/>
      <c r="R422" s="2"/>
      <c r="S422" s="2"/>
      <c r="T422" s="2"/>
      <c r="U422" s="2"/>
      <c r="V422" s="2"/>
      <c r="W422" s="2"/>
      <c r="X422" s="2"/>
      <c r="Y422" s="2"/>
      <c r="Z422" s="2"/>
    </row>
    <row r="423" spans="2:26" ht="15.75" customHeight="1">
      <c r="B423" s="2"/>
      <c r="C423" s="2"/>
      <c r="D423" s="1"/>
      <c r="E423" s="11"/>
      <c r="F423" s="6"/>
      <c r="G423" s="2"/>
      <c r="H423" s="2"/>
      <c r="I423" s="2"/>
      <c r="J423" s="2"/>
      <c r="K423" s="2"/>
      <c r="L423" s="2"/>
      <c r="M423" s="2"/>
      <c r="N423" s="2"/>
      <c r="O423" s="2"/>
      <c r="P423" s="2"/>
      <c r="Q423" s="2"/>
      <c r="R423" s="2"/>
      <c r="S423" s="2"/>
      <c r="T423" s="2"/>
      <c r="U423" s="2"/>
      <c r="V423" s="2"/>
      <c r="W423" s="2"/>
      <c r="X423" s="2"/>
      <c r="Y423" s="2"/>
      <c r="Z423" s="2"/>
    </row>
    <row r="424" spans="2:26" ht="15.75" customHeight="1">
      <c r="B424" s="2"/>
      <c r="C424" s="2"/>
      <c r="D424" s="1"/>
      <c r="E424" s="11"/>
      <c r="F424" s="6"/>
      <c r="G424" s="2"/>
      <c r="H424" s="2"/>
      <c r="I424" s="2"/>
      <c r="J424" s="2"/>
      <c r="K424" s="2"/>
      <c r="L424" s="2"/>
      <c r="M424" s="2"/>
      <c r="N424" s="2"/>
      <c r="O424" s="2"/>
      <c r="P424" s="2"/>
      <c r="Q424" s="2"/>
      <c r="R424" s="2"/>
      <c r="S424" s="2"/>
      <c r="T424" s="2"/>
      <c r="U424" s="2"/>
      <c r="V424" s="2"/>
      <c r="W424" s="2"/>
      <c r="X424" s="2"/>
      <c r="Y424" s="2"/>
      <c r="Z424" s="2"/>
    </row>
    <row r="425" spans="2:26" ht="15.75" customHeight="1">
      <c r="B425" s="2"/>
      <c r="C425" s="2"/>
      <c r="D425" s="1"/>
      <c r="E425" s="11"/>
      <c r="F425" s="6"/>
      <c r="G425" s="2"/>
      <c r="H425" s="2"/>
      <c r="I425" s="2"/>
      <c r="J425" s="2"/>
      <c r="K425" s="2"/>
      <c r="L425" s="2"/>
      <c r="M425" s="2"/>
      <c r="N425" s="2"/>
      <c r="O425" s="2"/>
      <c r="P425" s="2"/>
      <c r="Q425" s="2"/>
      <c r="R425" s="2"/>
      <c r="S425" s="2"/>
      <c r="T425" s="2"/>
      <c r="U425" s="2"/>
      <c r="V425" s="2"/>
      <c r="W425" s="2"/>
      <c r="X425" s="2"/>
      <c r="Y425" s="2"/>
      <c r="Z425" s="2"/>
    </row>
    <row r="426" spans="2:26" ht="15.75" customHeight="1">
      <c r="B426" s="2"/>
      <c r="C426" s="2"/>
      <c r="D426" s="1"/>
      <c r="E426" s="11"/>
      <c r="F426" s="6"/>
      <c r="G426" s="2"/>
      <c r="H426" s="2"/>
      <c r="I426" s="2"/>
      <c r="J426" s="2"/>
      <c r="K426" s="2"/>
      <c r="L426" s="2"/>
      <c r="M426" s="2"/>
      <c r="N426" s="2"/>
      <c r="O426" s="2"/>
      <c r="P426" s="2"/>
      <c r="Q426" s="2"/>
      <c r="R426" s="2"/>
      <c r="S426" s="2"/>
      <c r="T426" s="2"/>
      <c r="U426" s="2"/>
      <c r="V426" s="2"/>
      <c r="W426" s="2"/>
      <c r="X426" s="2"/>
      <c r="Y426" s="2"/>
      <c r="Z426" s="2"/>
    </row>
    <row r="427" spans="2:26" ht="15.75" customHeight="1">
      <c r="B427" s="2"/>
      <c r="C427" s="2"/>
      <c r="D427" s="1"/>
      <c r="E427" s="11"/>
      <c r="F427" s="6"/>
      <c r="G427" s="2"/>
      <c r="H427" s="2"/>
      <c r="I427" s="2"/>
      <c r="J427" s="2"/>
      <c r="K427" s="2"/>
      <c r="L427" s="2"/>
      <c r="M427" s="2"/>
      <c r="N427" s="2"/>
      <c r="O427" s="2"/>
      <c r="P427" s="2"/>
      <c r="Q427" s="2"/>
      <c r="R427" s="2"/>
      <c r="S427" s="2"/>
      <c r="T427" s="2"/>
      <c r="U427" s="2"/>
      <c r="V427" s="2"/>
      <c r="W427" s="2"/>
      <c r="X427" s="2"/>
      <c r="Y427" s="2"/>
      <c r="Z427" s="2"/>
    </row>
    <row r="428" spans="2:26" ht="15.75" customHeight="1">
      <c r="B428" s="2"/>
      <c r="C428" s="2"/>
      <c r="D428" s="1"/>
      <c r="E428" s="11"/>
      <c r="F428" s="6"/>
      <c r="G428" s="2"/>
      <c r="H428" s="2"/>
      <c r="I428" s="2"/>
      <c r="J428" s="2"/>
      <c r="K428" s="2"/>
      <c r="L428" s="2"/>
      <c r="M428" s="2"/>
      <c r="N428" s="2"/>
      <c r="O428" s="2"/>
      <c r="P428" s="2"/>
      <c r="Q428" s="2"/>
      <c r="R428" s="2"/>
      <c r="S428" s="2"/>
      <c r="T428" s="2"/>
      <c r="U428" s="2"/>
      <c r="V428" s="2"/>
      <c r="W428" s="2"/>
      <c r="X428" s="2"/>
      <c r="Y428" s="2"/>
      <c r="Z428" s="2"/>
    </row>
    <row r="429" spans="2:26" ht="15.75" customHeight="1">
      <c r="B429" s="2"/>
      <c r="C429" s="2"/>
      <c r="D429" s="1"/>
      <c r="E429" s="11"/>
      <c r="F429" s="6"/>
      <c r="G429" s="2"/>
      <c r="H429" s="2"/>
      <c r="I429" s="2"/>
      <c r="J429" s="2"/>
      <c r="K429" s="2"/>
      <c r="L429" s="2"/>
      <c r="M429" s="2"/>
      <c r="N429" s="2"/>
      <c r="O429" s="2"/>
      <c r="P429" s="2"/>
      <c r="Q429" s="2"/>
      <c r="R429" s="2"/>
      <c r="S429" s="2"/>
      <c r="T429" s="2"/>
      <c r="U429" s="2"/>
      <c r="V429" s="2"/>
      <c r="W429" s="2"/>
      <c r="X429" s="2"/>
      <c r="Y429" s="2"/>
      <c r="Z429" s="2"/>
    </row>
    <row r="430" spans="2:26" ht="15.75" customHeight="1">
      <c r="B430" s="2"/>
      <c r="C430" s="2"/>
      <c r="D430" s="1"/>
      <c r="E430" s="11"/>
      <c r="F430" s="6"/>
      <c r="G430" s="2"/>
      <c r="H430" s="2"/>
      <c r="I430" s="2"/>
      <c r="J430" s="2"/>
      <c r="K430" s="2"/>
      <c r="L430" s="2"/>
      <c r="M430" s="2"/>
      <c r="N430" s="2"/>
      <c r="O430" s="2"/>
      <c r="P430" s="2"/>
      <c r="Q430" s="2"/>
      <c r="R430" s="2"/>
      <c r="S430" s="2"/>
      <c r="T430" s="2"/>
      <c r="U430" s="2"/>
      <c r="V430" s="2"/>
      <c r="W430" s="2"/>
      <c r="X430" s="2"/>
      <c r="Y430" s="2"/>
      <c r="Z430" s="2"/>
    </row>
    <row r="431" spans="2:26" ht="15.75" customHeight="1">
      <c r="B431" s="2"/>
      <c r="C431" s="2"/>
      <c r="D431" s="1"/>
      <c r="E431" s="11"/>
      <c r="F431" s="6"/>
      <c r="G431" s="2"/>
      <c r="H431" s="2"/>
      <c r="I431" s="2"/>
      <c r="J431" s="2"/>
      <c r="K431" s="2"/>
      <c r="L431" s="2"/>
      <c r="M431" s="2"/>
      <c r="N431" s="2"/>
      <c r="O431" s="2"/>
      <c r="P431" s="2"/>
      <c r="Q431" s="2"/>
      <c r="R431" s="2"/>
      <c r="S431" s="2"/>
      <c r="T431" s="2"/>
      <c r="U431" s="2"/>
      <c r="V431" s="2"/>
      <c r="W431" s="2"/>
      <c r="X431" s="2"/>
      <c r="Y431" s="2"/>
      <c r="Z431" s="2"/>
    </row>
    <row r="432" spans="2:26" ht="15.75" customHeight="1">
      <c r="B432" s="2"/>
      <c r="C432" s="2"/>
      <c r="D432" s="1"/>
      <c r="E432" s="11"/>
      <c r="F432" s="6"/>
      <c r="G432" s="2"/>
      <c r="H432" s="2"/>
      <c r="I432" s="2"/>
      <c r="J432" s="2"/>
      <c r="K432" s="2"/>
      <c r="L432" s="2"/>
      <c r="M432" s="2"/>
      <c r="N432" s="2"/>
      <c r="O432" s="2"/>
      <c r="P432" s="2"/>
      <c r="Q432" s="2"/>
      <c r="R432" s="2"/>
      <c r="S432" s="2"/>
      <c r="T432" s="2"/>
      <c r="U432" s="2"/>
      <c r="V432" s="2"/>
      <c r="W432" s="2"/>
      <c r="X432" s="2"/>
      <c r="Y432" s="2"/>
      <c r="Z432" s="2"/>
    </row>
    <row r="433" spans="2:26" ht="15.75" customHeight="1">
      <c r="B433" s="2"/>
      <c r="C433" s="2"/>
      <c r="D433" s="1"/>
      <c r="E433" s="11"/>
      <c r="F433" s="6"/>
      <c r="G433" s="2"/>
      <c r="H433" s="2"/>
      <c r="I433" s="2"/>
      <c r="J433" s="2"/>
      <c r="K433" s="2"/>
      <c r="L433" s="2"/>
      <c r="M433" s="2"/>
      <c r="N433" s="2"/>
      <c r="O433" s="2"/>
      <c r="P433" s="2"/>
      <c r="Q433" s="2"/>
      <c r="R433" s="2"/>
      <c r="S433" s="2"/>
      <c r="T433" s="2"/>
      <c r="U433" s="2"/>
      <c r="V433" s="2"/>
      <c r="W433" s="2"/>
      <c r="X433" s="2"/>
      <c r="Y433" s="2"/>
      <c r="Z433" s="2"/>
    </row>
    <row r="434" spans="2:26" ht="15.75" customHeight="1">
      <c r="B434" s="2"/>
      <c r="C434" s="2"/>
      <c r="D434" s="1"/>
      <c r="E434" s="11"/>
      <c r="F434" s="6"/>
      <c r="G434" s="2"/>
      <c r="H434" s="2"/>
      <c r="I434" s="2"/>
      <c r="J434" s="2"/>
      <c r="K434" s="2"/>
      <c r="L434" s="2"/>
      <c r="M434" s="2"/>
      <c r="N434" s="2"/>
      <c r="O434" s="2"/>
      <c r="P434" s="2"/>
      <c r="Q434" s="2"/>
      <c r="R434" s="2"/>
      <c r="S434" s="2"/>
      <c r="T434" s="2"/>
      <c r="U434" s="2"/>
      <c r="V434" s="2"/>
      <c r="W434" s="2"/>
      <c r="X434" s="2"/>
      <c r="Y434" s="2"/>
      <c r="Z434" s="2"/>
    </row>
    <row r="435" spans="2:26" ht="15.75" customHeight="1">
      <c r="B435" s="2"/>
      <c r="C435" s="2"/>
      <c r="D435" s="1"/>
      <c r="E435" s="11"/>
      <c r="F435" s="6"/>
      <c r="G435" s="2"/>
      <c r="H435" s="2"/>
      <c r="I435" s="2"/>
      <c r="J435" s="2"/>
      <c r="K435" s="2"/>
      <c r="L435" s="2"/>
      <c r="M435" s="2"/>
      <c r="N435" s="2"/>
      <c r="O435" s="2"/>
      <c r="P435" s="2"/>
      <c r="Q435" s="2"/>
      <c r="R435" s="2"/>
      <c r="S435" s="2"/>
      <c r="T435" s="2"/>
      <c r="U435" s="2"/>
      <c r="V435" s="2"/>
      <c r="W435" s="2"/>
      <c r="X435" s="2"/>
      <c r="Y435" s="2"/>
      <c r="Z435" s="2"/>
    </row>
    <row r="436" spans="2:26" ht="15.75" customHeight="1">
      <c r="B436" s="2"/>
      <c r="C436" s="2"/>
      <c r="D436" s="1"/>
      <c r="E436" s="11"/>
      <c r="F436" s="6"/>
      <c r="G436" s="2"/>
      <c r="H436" s="2"/>
      <c r="I436" s="2"/>
      <c r="J436" s="2"/>
      <c r="K436" s="2"/>
      <c r="L436" s="2"/>
      <c r="M436" s="2"/>
      <c r="N436" s="2"/>
      <c r="O436" s="2"/>
      <c r="P436" s="2"/>
      <c r="Q436" s="2"/>
      <c r="R436" s="2"/>
      <c r="S436" s="2"/>
      <c r="T436" s="2"/>
      <c r="U436" s="2"/>
      <c r="V436" s="2"/>
      <c r="W436" s="2"/>
      <c r="X436" s="2"/>
      <c r="Y436" s="2"/>
      <c r="Z436" s="2"/>
    </row>
    <row r="437" spans="2:26" ht="15.75" customHeight="1">
      <c r="B437" s="2"/>
      <c r="C437" s="2"/>
      <c r="D437" s="1"/>
      <c r="E437" s="11"/>
      <c r="F437" s="6"/>
      <c r="G437" s="2"/>
      <c r="H437" s="2"/>
      <c r="I437" s="2"/>
      <c r="J437" s="2"/>
      <c r="K437" s="2"/>
      <c r="L437" s="2"/>
      <c r="M437" s="2"/>
      <c r="N437" s="2"/>
      <c r="O437" s="2"/>
      <c r="P437" s="2"/>
      <c r="Q437" s="2"/>
      <c r="R437" s="2"/>
      <c r="S437" s="2"/>
      <c r="T437" s="2"/>
      <c r="U437" s="2"/>
      <c r="V437" s="2"/>
      <c r="W437" s="2"/>
      <c r="X437" s="2"/>
      <c r="Y437" s="2"/>
      <c r="Z437" s="2"/>
    </row>
    <row r="438" spans="2:26" ht="15.75" customHeight="1">
      <c r="B438" s="2"/>
      <c r="C438" s="2"/>
      <c r="D438" s="1"/>
      <c r="E438" s="11"/>
      <c r="F438" s="6"/>
      <c r="G438" s="2"/>
      <c r="H438" s="2"/>
      <c r="I438" s="2"/>
      <c r="J438" s="2"/>
      <c r="K438" s="2"/>
      <c r="L438" s="2"/>
      <c r="M438" s="2"/>
      <c r="N438" s="2"/>
      <c r="O438" s="2"/>
      <c r="P438" s="2"/>
      <c r="Q438" s="2"/>
      <c r="R438" s="2"/>
      <c r="S438" s="2"/>
      <c r="T438" s="2"/>
      <c r="U438" s="2"/>
      <c r="V438" s="2"/>
      <c r="W438" s="2"/>
      <c r="X438" s="2"/>
      <c r="Y438" s="2"/>
      <c r="Z438" s="2"/>
    </row>
    <row r="439" spans="2:26" ht="15.75" customHeight="1">
      <c r="B439" s="2"/>
      <c r="C439" s="2"/>
      <c r="D439" s="1"/>
      <c r="E439" s="11"/>
      <c r="F439" s="6"/>
      <c r="G439" s="2"/>
      <c r="H439" s="2"/>
      <c r="I439" s="2"/>
      <c r="J439" s="2"/>
      <c r="K439" s="2"/>
      <c r="L439" s="2"/>
      <c r="M439" s="2"/>
      <c r="N439" s="2"/>
      <c r="O439" s="2"/>
      <c r="P439" s="2"/>
      <c r="Q439" s="2"/>
      <c r="R439" s="2"/>
      <c r="S439" s="2"/>
      <c r="T439" s="2"/>
      <c r="U439" s="2"/>
      <c r="V439" s="2"/>
      <c r="W439" s="2"/>
      <c r="X439" s="2"/>
      <c r="Y439" s="2"/>
      <c r="Z439" s="2"/>
    </row>
    <row r="440" spans="2:26" ht="15.75" customHeight="1">
      <c r="B440" s="2"/>
      <c r="C440" s="2"/>
      <c r="D440" s="1"/>
      <c r="E440" s="11"/>
      <c r="F440" s="6"/>
      <c r="G440" s="2"/>
      <c r="H440" s="2"/>
      <c r="I440" s="2"/>
      <c r="J440" s="2"/>
      <c r="K440" s="2"/>
      <c r="L440" s="2"/>
      <c r="M440" s="2"/>
      <c r="N440" s="2"/>
      <c r="O440" s="2"/>
      <c r="P440" s="2"/>
      <c r="Q440" s="2"/>
      <c r="R440" s="2"/>
      <c r="S440" s="2"/>
      <c r="T440" s="2"/>
      <c r="U440" s="2"/>
      <c r="V440" s="2"/>
      <c r="W440" s="2"/>
      <c r="X440" s="2"/>
      <c r="Y440" s="2"/>
      <c r="Z440" s="2"/>
    </row>
    <row r="441" spans="2:26" ht="15.75" customHeight="1">
      <c r="B441" s="2"/>
      <c r="C441" s="2"/>
      <c r="D441" s="1"/>
      <c r="E441" s="11"/>
      <c r="F441" s="6"/>
      <c r="G441" s="2"/>
      <c r="H441" s="2"/>
      <c r="I441" s="2"/>
      <c r="J441" s="2"/>
      <c r="K441" s="2"/>
      <c r="L441" s="2"/>
      <c r="M441" s="2"/>
      <c r="N441" s="2"/>
      <c r="O441" s="2"/>
      <c r="P441" s="2"/>
      <c r="Q441" s="2"/>
      <c r="R441" s="2"/>
      <c r="S441" s="2"/>
      <c r="T441" s="2"/>
      <c r="U441" s="2"/>
      <c r="V441" s="2"/>
      <c r="W441" s="2"/>
      <c r="X441" s="2"/>
      <c r="Y441" s="2"/>
      <c r="Z441" s="2"/>
    </row>
    <row r="442" spans="2:26" ht="15.75" customHeight="1">
      <c r="B442" s="2"/>
      <c r="C442" s="2"/>
      <c r="D442" s="1"/>
      <c r="E442" s="11"/>
      <c r="F442" s="6"/>
      <c r="G442" s="2"/>
      <c r="H442" s="2"/>
      <c r="I442" s="2"/>
      <c r="J442" s="2"/>
      <c r="K442" s="2"/>
      <c r="L442" s="2"/>
      <c r="M442" s="2"/>
      <c r="N442" s="2"/>
      <c r="O442" s="2"/>
      <c r="P442" s="2"/>
      <c r="Q442" s="2"/>
      <c r="R442" s="2"/>
      <c r="S442" s="2"/>
      <c r="T442" s="2"/>
      <c r="U442" s="2"/>
      <c r="V442" s="2"/>
      <c r="W442" s="2"/>
      <c r="X442" s="2"/>
      <c r="Y442" s="2"/>
      <c r="Z442" s="2"/>
    </row>
    <row r="443" spans="2:26" ht="15.75" customHeight="1">
      <c r="B443" s="2"/>
      <c r="C443" s="2"/>
      <c r="D443" s="1"/>
      <c r="E443" s="11"/>
      <c r="F443" s="6"/>
      <c r="G443" s="2"/>
      <c r="H443" s="2"/>
      <c r="I443" s="2"/>
      <c r="J443" s="2"/>
      <c r="K443" s="2"/>
      <c r="L443" s="2"/>
      <c r="M443" s="2"/>
      <c r="N443" s="2"/>
      <c r="O443" s="2"/>
      <c r="P443" s="2"/>
      <c r="Q443" s="2"/>
      <c r="R443" s="2"/>
      <c r="S443" s="2"/>
      <c r="T443" s="2"/>
      <c r="U443" s="2"/>
      <c r="V443" s="2"/>
      <c r="W443" s="2"/>
      <c r="X443" s="2"/>
      <c r="Y443" s="2"/>
      <c r="Z443" s="2"/>
    </row>
    <row r="444" spans="2:26" ht="15.75" customHeight="1">
      <c r="B444" s="2"/>
      <c r="C444" s="2"/>
      <c r="D444" s="1"/>
      <c r="E444" s="11"/>
      <c r="F444" s="6"/>
      <c r="G444" s="2"/>
      <c r="H444" s="2"/>
      <c r="I444" s="2"/>
      <c r="J444" s="2"/>
      <c r="K444" s="2"/>
      <c r="L444" s="2"/>
      <c r="M444" s="2"/>
      <c r="N444" s="2"/>
      <c r="O444" s="2"/>
      <c r="P444" s="2"/>
      <c r="Q444" s="2"/>
      <c r="R444" s="2"/>
      <c r="S444" s="2"/>
      <c r="T444" s="2"/>
      <c r="U444" s="2"/>
      <c r="V444" s="2"/>
      <c r="W444" s="2"/>
      <c r="X444" s="2"/>
      <c r="Y444" s="2"/>
      <c r="Z444" s="2"/>
    </row>
    <row r="445" spans="2:26" ht="15.75" customHeight="1">
      <c r="B445" s="2"/>
      <c r="C445" s="2"/>
      <c r="D445" s="1"/>
      <c r="E445" s="11"/>
      <c r="F445" s="6"/>
      <c r="G445" s="2"/>
      <c r="H445" s="2"/>
      <c r="I445" s="2"/>
      <c r="J445" s="2"/>
      <c r="K445" s="2"/>
      <c r="L445" s="2"/>
      <c r="M445" s="2"/>
      <c r="N445" s="2"/>
      <c r="O445" s="2"/>
      <c r="P445" s="2"/>
      <c r="Q445" s="2"/>
      <c r="R445" s="2"/>
      <c r="S445" s="2"/>
      <c r="T445" s="2"/>
      <c r="U445" s="2"/>
      <c r="V445" s="2"/>
      <c r="W445" s="2"/>
      <c r="X445" s="2"/>
      <c r="Y445" s="2"/>
      <c r="Z445" s="2"/>
    </row>
    <row r="446" spans="2:26" ht="15.75" customHeight="1">
      <c r="B446" s="2"/>
      <c r="C446" s="2"/>
      <c r="D446" s="1"/>
      <c r="E446" s="11"/>
      <c r="F446" s="6"/>
      <c r="G446" s="2"/>
      <c r="H446" s="2"/>
      <c r="I446" s="2"/>
      <c r="J446" s="2"/>
      <c r="K446" s="2"/>
      <c r="L446" s="2"/>
      <c r="M446" s="2"/>
      <c r="N446" s="2"/>
      <c r="O446" s="2"/>
      <c r="P446" s="2"/>
      <c r="Q446" s="2"/>
      <c r="R446" s="2"/>
      <c r="S446" s="2"/>
      <c r="T446" s="2"/>
      <c r="U446" s="2"/>
      <c r="V446" s="2"/>
      <c r="W446" s="2"/>
      <c r="X446" s="2"/>
      <c r="Y446" s="2"/>
      <c r="Z446" s="2"/>
    </row>
    <row r="447" spans="2:26" ht="15.75" customHeight="1">
      <c r="B447" s="2"/>
      <c r="C447" s="2"/>
      <c r="D447" s="1"/>
      <c r="E447" s="11"/>
      <c r="F447" s="6"/>
      <c r="G447" s="2"/>
      <c r="H447" s="2"/>
      <c r="I447" s="2"/>
      <c r="J447" s="2"/>
      <c r="K447" s="2"/>
      <c r="L447" s="2"/>
      <c r="M447" s="2"/>
      <c r="N447" s="2"/>
      <c r="O447" s="2"/>
      <c r="P447" s="2"/>
      <c r="Q447" s="2"/>
      <c r="R447" s="2"/>
      <c r="S447" s="2"/>
      <c r="T447" s="2"/>
      <c r="U447" s="2"/>
      <c r="V447" s="2"/>
      <c r="W447" s="2"/>
      <c r="X447" s="2"/>
      <c r="Y447" s="2"/>
      <c r="Z447" s="2"/>
    </row>
    <row r="448" spans="2:26" ht="15.75" customHeight="1">
      <c r="B448" s="2"/>
      <c r="C448" s="2"/>
      <c r="D448" s="1"/>
      <c r="E448" s="11"/>
      <c r="F448" s="6"/>
      <c r="G448" s="2"/>
      <c r="H448" s="2"/>
      <c r="I448" s="2"/>
      <c r="J448" s="2"/>
      <c r="K448" s="2"/>
      <c r="L448" s="2"/>
      <c r="M448" s="2"/>
      <c r="N448" s="2"/>
      <c r="O448" s="2"/>
      <c r="P448" s="2"/>
      <c r="Q448" s="2"/>
      <c r="R448" s="2"/>
      <c r="S448" s="2"/>
      <c r="T448" s="2"/>
      <c r="U448" s="2"/>
      <c r="V448" s="2"/>
      <c r="W448" s="2"/>
      <c r="X448" s="2"/>
      <c r="Y448" s="2"/>
      <c r="Z448" s="2"/>
    </row>
    <row r="449" spans="2:26" ht="15.75" customHeight="1">
      <c r="B449" s="2"/>
      <c r="C449" s="2"/>
      <c r="D449" s="1"/>
      <c r="E449" s="11"/>
      <c r="F449" s="6"/>
      <c r="G449" s="2"/>
      <c r="H449" s="2"/>
      <c r="I449" s="2"/>
      <c r="J449" s="2"/>
      <c r="K449" s="2"/>
      <c r="L449" s="2"/>
      <c r="M449" s="2"/>
      <c r="N449" s="2"/>
      <c r="O449" s="2"/>
      <c r="P449" s="2"/>
      <c r="Q449" s="2"/>
      <c r="R449" s="2"/>
      <c r="S449" s="2"/>
      <c r="T449" s="2"/>
      <c r="U449" s="2"/>
      <c r="V449" s="2"/>
      <c r="W449" s="2"/>
      <c r="X449" s="2"/>
      <c r="Y449" s="2"/>
      <c r="Z449" s="2"/>
    </row>
    <row r="450" spans="2:26" ht="15.75" customHeight="1">
      <c r="B450" s="2"/>
      <c r="C450" s="2"/>
      <c r="D450" s="1"/>
      <c r="E450" s="11"/>
      <c r="F450" s="6"/>
      <c r="G450" s="2"/>
      <c r="H450" s="2"/>
      <c r="I450" s="2"/>
      <c r="J450" s="2"/>
      <c r="K450" s="2"/>
      <c r="L450" s="2"/>
      <c r="M450" s="2"/>
      <c r="N450" s="2"/>
      <c r="O450" s="2"/>
      <c r="P450" s="2"/>
      <c r="Q450" s="2"/>
      <c r="R450" s="2"/>
      <c r="S450" s="2"/>
      <c r="T450" s="2"/>
      <c r="U450" s="2"/>
      <c r="V450" s="2"/>
      <c r="W450" s="2"/>
      <c r="X450" s="2"/>
      <c r="Y450" s="2"/>
      <c r="Z450" s="2"/>
    </row>
    <row r="451" spans="2:26" ht="15.75" customHeight="1">
      <c r="B451" s="2"/>
      <c r="C451" s="2"/>
      <c r="D451" s="1"/>
      <c r="E451" s="11"/>
      <c r="F451" s="6"/>
      <c r="G451" s="2"/>
      <c r="H451" s="2"/>
      <c r="I451" s="2"/>
      <c r="J451" s="2"/>
      <c r="K451" s="2"/>
      <c r="L451" s="2"/>
      <c r="M451" s="2"/>
      <c r="N451" s="2"/>
      <c r="O451" s="2"/>
      <c r="P451" s="2"/>
      <c r="Q451" s="2"/>
      <c r="R451" s="2"/>
      <c r="S451" s="2"/>
      <c r="T451" s="2"/>
      <c r="U451" s="2"/>
      <c r="V451" s="2"/>
      <c r="W451" s="2"/>
      <c r="X451" s="2"/>
      <c r="Y451" s="2"/>
      <c r="Z451" s="2"/>
    </row>
    <row r="452" spans="2:26" ht="15.75" customHeight="1">
      <c r="B452" s="2"/>
      <c r="C452" s="2"/>
      <c r="D452" s="1"/>
      <c r="E452" s="11"/>
      <c r="F452" s="6"/>
      <c r="G452" s="2"/>
      <c r="H452" s="2"/>
      <c r="I452" s="2"/>
      <c r="J452" s="2"/>
      <c r="K452" s="2"/>
      <c r="L452" s="2"/>
      <c r="M452" s="2"/>
      <c r="N452" s="2"/>
      <c r="O452" s="2"/>
      <c r="P452" s="2"/>
      <c r="Q452" s="2"/>
      <c r="R452" s="2"/>
      <c r="S452" s="2"/>
      <c r="T452" s="2"/>
      <c r="U452" s="2"/>
      <c r="V452" s="2"/>
      <c r="W452" s="2"/>
      <c r="X452" s="2"/>
      <c r="Y452" s="2"/>
      <c r="Z452" s="2"/>
    </row>
    <row r="453" spans="2:26" ht="15.75" customHeight="1">
      <c r="B453" s="2"/>
      <c r="C453" s="2"/>
      <c r="D453" s="1"/>
      <c r="E453" s="11"/>
      <c r="F453" s="6"/>
      <c r="G453" s="2"/>
      <c r="H453" s="2"/>
      <c r="I453" s="2"/>
      <c r="J453" s="2"/>
      <c r="K453" s="2"/>
      <c r="L453" s="2"/>
      <c r="M453" s="2"/>
      <c r="N453" s="2"/>
      <c r="O453" s="2"/>
      <c r="P453" s="2"/>
      <c r="Q453" s="2"/>
      <c r="R453" s="2"/>
      <c r="S453" s="2"/>
      <c r="T453" s="2"/>
      <c r="U453" s="2"/>
      <c r="V453" s="2"/>
      <c r="W453" s="2"/>
      <c r="X453" s="2"/>
      <c r="Y453" s="2"/>
      <c r="Z453" s="2"/>
    </row>
    <row r="454" spans="2:26" ht="15.75" customHeight="1">
      <c r="B454" s="2"/>
      <c r="C454" s="2"/>
      <c r="D454" s="1"/>
      <c r="E454" s="11"/>
      <c r="F454" s="6"/>
      <c r="G454" s="2"/>
      <c r="H454" s="2"/>
      <c r="I454" s="2"/>
      <c r="J454" s="2"/>
      <c r="K454" s="2"/>
      <c r="L454" s="2"/>
      <c r="M454" s="2"/>
      <c r="N454" s="2"/>
      <c r="O454" s="2"/>
      <c r="P454" s="2"/>
      <c r="Q454" s="2"/>
      <c r="R454" s="2"/>
      <c r="S454" s="2"/>
      <c r="T454" s="2"/>
      <c r="U454" s="2"/>
      <c r="V454" s="2"/>
      <c r="W454" s="2"/>
      <c r="X454" s="2"/>
      <c r="Y454" s="2"/>
      <c r="Z454" s="2"/>
    </row>
    <row r="455" spans="2:26" ht="15.75" customHeight="1">
      <c r="B455" s="2"/>
      <c r="C455" s="2"/>
      <c r="D455" s="1"/>
      <c r="E455" s="11"/>
      <c r="F455" s="6"/>
      <c r="G455" s="2"/>
      <c r="H455" s="2"/>
      <c r="I455" s="2"/>
      <c r="J455" s="2"/>
      <c r="K455" s="2"/>
      <c r="L455" s="2"/>
      <c r="M455" s="2"/>
      <c r="N455" s="2"/>
      <c r="O455" s="2"/>
      <c r="P455" s="2"/>
      <c r="Q455" s="2"/>
      <c r="R455" s="2"/>
      <c r="S455" s="2"/>
      <c r="T455" s="2"/>
      <c r="U455" s="2"/>
      <c r="V455" s="2"/>
      <c r="W455" s="2"/>
      <c r="X455" s="2"/>
      <c r="Y455" s="2"/>
      <c r="Z455" s="2"/>
    </row>
    <row r="456" spans="2:26" ht="15.75" customHeight="1">
      <c r="B456" s="2"/>
      <c r="C456" s="2"/>
      <c r="D456" s="1"/>
      <c r="E456" s="11"/>
      <c r="F456" s="6"/>
      <c r="G456" s="2"/>
      <c r="H456" s="2"/>
      <c r="I456" s="2"/>
      <c r="J456" s="2"/>
      <c r="K456" s="2"/>
      <c r="L456" s="2"/>
      <c r="M456" s="2"/>
      <c r="N456" s="2"/>
      <c r="O456" s="2"/>
      <c r="P456" s="2"/>
      <c r="Q456" s="2"/>
      <c r="R456" s="2"/>
      <c r="S456" s="2"/>
      <c r="T456" s="2"/>
      <c r="U456" s="2"/>
      <c r="V456" s="2"/>
      <c r="W456" s="2"/>
      <c r="X456" s="2"/>
      <c r="Y456" s="2"/>
      <c r="Z456" s="2"/>
    </row>
    <row r="457" spans="2:26" ht="15.75" customHeight="1">
      <c r="B457" s="2"/>
      <c r="C457" s="2"/>
      <c r="D457" s="1"/>
      <c r="E457" s="11"/>
      <c r="F457" s="6"/>
      <c r="G457" s="2"/>
      <c r="H457" s="2"/>
      <c r="I457" s="2"/>
      <c r="J457" s="2"/>
      <c r="K457" s="2"/>
      <c r="L457" s="2"/>
      <c r="M457" s="2"/>
      <c r="N457" s="2"/>
      <c r="O457" s="2"/>
      <c r="P457" s="2"/>
      <c r="Q457" s="2"/>
      <c r="R457" s="2"/>
      <c r="S457" s="2"/>
      <c r="T457" s="2"/>
      <c r="U457" s="2"/>
      <c r="V457" s="2"/>
      <c r="W457" s="2"/>
      <c r="X457" s="2"/>
      <c r="Y457" s="2"/>
      <c r="Z457" s="2"/>
    </row>
    <row r="458" spans="2:26" ht="15.75" customHeight="1">
      <c r="B458" s="2"/>
      <c r="C458" s="2"/>
      <c r="D458" s="1"/>
      <c r="E458" s="11"/>
      <c r="F458" s="6"/>
      <c r="G458" s="2"/>
      <c r="H458" s="2"/>
      <c r="I458" s="2"/>
      <c r="J458" s="2"/>
      <c r="K458" s="2"/>
      <c r="L458" s="2"/>
      <c r="M458" s="2"/>
      <c r="N458" s="2"/>
      <c r="O458" s="2"/>
      <c r="P458" s="2"/>
      <c r="Q458" s="2"/>
      <c r="R458" s="2"/>
      <c r="S458" s="2"/>
      <c r="T458" s="2"/>
      <c r="U458" s="2"/>
      <c r="V458" s="2"/>
      <c r="W458" s="2"/>
      <c r="X458" s="2"/>
      <c r="Y458" s="2"/>
      <c r="Z458" s="2"/>
    </row>
    <row r="459" spans="2:26" ht="15.75" customHeight="1">
      <c r="B459" s="2"/>
      <c r="C459" s="2"/>
      <c r="D459" s="1"/>
      <c r="E459" s="11"/>
      <c r="F459" s="6"/>
      <c r="G459" s="2"/>
      <c r="H459" s="2"/>
      <c r="I459" s="2"/>
      <c r="J459" s="2"/>
      <c r="K459" s="2"/>
      <c r="L459" s="2"/>
      <c r="M459" s="2"/>
      <c r="N459" s="2"/>
      <c r="O459" s="2"/>
      <c r="P459" s="2"/>
      <c r="Q459" s="2"/>
      <c r="R459" s="2"/>
      <c r="S459" s="2"/>
      <c r="T459" s="2"/>
      <c r="U459" s="2"/>
      <c r="V459" s="2"/>
      <c r="W459" s="2"/>
      <c r="X459" s="2"/>
      <c r="Y459" s="2"/>
      <c r="Z459" s="2"/>
    </row>
    <row r="460" spans="2:26" ht="15.75" customHeight="1">
      <c r="B460" s="2"/>
      <c r="C460" s="2"/>
      <c r="D460" s="1"/>
      <c r="E460" s="11"/>
      <c r="F460" s="6"/>
      <c r="G460" s="2"/>
      <c r="H460" s="2"/>
      <c r="I460" s="2"/>
      <c r="J460" s="2"/>
      <c r="K460" s="2"/>
      <c r="L460" s="2"/>
      <c r="M460" s="2"/>
      <c r="N460" s="2"/>
      <c r="O460" s="2"/>
      <c r="P460" s="2"/>
      <c r="Q460" s="2"/>
      <c r="R460" s="2"/>
      <c r="S460" s="2"/>
      <c r="T460" s="2"/>
      <c r="U460" s="2"/>
      <c r="V460" s="2"/>
      <c r="W460" s="2"/>
      <c r="X460" s="2"/>
      <c r="Y460" s="2"/>
      <c r="Z460" s="2"/>
    </row>
    <row r="461" spans="2:26" ht="15.75" customHeight="1">
      <c r="B461" s="2"/>
      <c r="C461" s="2"/>
      <c r="D461" s="1"/>
      <c r="E461" s="11"/>
      <c r="F461" s="6"/>
      <c r="G461" s="2"/>
      <c r="H461" s="2"/>
      <c r="I461" s="2"/>
      <c r="J461" s="2"/>
      <c r="K461" s="2"/>
      <c r="L461" s="2"/>
      <c r="M461" s="2"/>
      <c r="N461" s="2"/>
      <c r="O461" s="2"/>
      <c r="P461" s="2"/>
      <c r="Q461" s="2"/>
      <c r="R461" s="2"/>
      <c r="S461" s="2"/>
      <c r="T461" s="2"/>
      <c r="U461" s="2"/>
      <c r="V461" s="2"/>
      <c r="W461" s="2"/>
      <c r="X461" s="2"/>
      <c r="Y461" s="2"/>
      <c r="Z461" s="2"/>
    </row>
    <row r="462" spans="2:26" ht="15.75" customHeight="1">
      <c r="B462" s="2"/>
      <c r="C462" s="2"/>
      <c r="D462" s="1"/>
      <c r="E462" s="11"/>
      <c r="F462" s="6"/>
      <c r="G462" s="2"/>
      <c r="H462" s="2"/>
      <c r="I462" s="2"/>
      <c r="J462" s="2"/>
      <c r="K462" s="2"/>
      <c r="L462" s="2"/>
      <c r="M462" s="2"/>
      <c r="N462" s="2"/>
      <c r="O462" s="2"/>
      <c r="P462" s="2"/>
      <c r="Q462" s="2"/>
      <c r="R462" s="2"/>
      <c r="S462" s="2"/>
      <c r="T462" s="2"/>
      <c r="U462" s="2"/>
      <c r="V462" s="2"/>
      <c r="W462" s="2"/>
      <c r="X462" s="2"/>
      <c r="Y462" s="2"/>
      <c r="Z462" s="2"/>
    </row>
    <row r="463" spans="2:26" ht="15.75" customHeight="1">
      <c r="B463" s="2"/>
      <c r="C463" s="2"/>
      <c r="D463" s="1"/>
      <c r="E463" s="11"/>
      <c r="F463" s="6"/>
      <c r="G463" s="2"/>
      <c r="H463" s="2"/>
      <c r="I463" s="2"/>
      <c r="J463" s="2"/>
      <c r="K463" s="2"/>
      <c r="L463" s="2"/>
      <c r="M463" s="2"/>
      <c r="N463" s="2"/>
      <c r="O463" s="2"/>
      <c r="P463" s="2"/>
      <c r="Q463" s="2"/>
      <c r="R463" s="2"/>
      <c r="S463" s="2"/>
      <c r="T463" s="2"/>
      <c r="U463" s="2"/>
      <c r="V463" s="2"/>
      <c r="W463" s="2"/>
      <c r="X463" s="2"/>
      <c r="Y463" s="2"/>
      <c r="Z463" s="2"/>
    </row>
    <row r="464" spans="2:26" ht="15.75" customHeight="1">
      <c r="B464" s="2"/>
      <c r="C464" s="2"/>
      <c r="D464" s="1"/>
      <c r="E464" s="11"/>
      <c r="F464" s="6"/>
      <c r="G464" s="2"/>
      <c r="H464" s="2"/>
      <c r="I464" s="2"/>
      <c r="J464" s="2"/>
      <c r="K464" s="2"/>
      <c r="L464" s="2"/>
      <c r="M464" s="2"/>
      <c r="N464" s="2"/>
      <c r="O464" s="2"/>
      <c r="P464" s="2"/>
      <c r="Q464" s="2"/>
      <c r="R464" s="2"/>
      <c r="S464" s="2"/>
      <c r="T464" s="2"/>
      <c r="U464" s="2"/>
      <c r="V464" s="2"/>
      <c r="W464" s="2"/>
      <c r="X464" s="2"/>
      <c r="Y464" s="2"/>
      <c r="Z464" s="2"/>
    </row>
    <row r="465" spans="2:26" ht="15.75" customHeight="1">
      <c r="B465" s="2"/>
      <c r="C465" s="2"/>
      <c r="D465" s="1"/>
      <c r="E465" s="11"/>
      <c r="F465" s="6"/>
      <c r="G465" s="2"/>
      <c r="H465" s="2"/>
      <c r="I465" s="2"/>
      <c r="J465" s="2"/>
      <c r="K465" s="2"/>
      <c r="L465" s="2"/>
      <c r="M465" s="2"/>
      <c r="N465" s="2"/>
      <c r="O465" s="2"/>
      <c r="P465" s="2"/>
      <c r="Q465" s="2"/>
      <c r="R465" s="2"/>
      <c r="S465" s="2"/>
      <c r="T465" s="2"/>
      <c r="U465" s="2"/>
      <c r="V465" s="2"/>
      <c r="W465" s="2"/>
      <c r="X465" s="2"/>
      <c r="Y465" s="2"/>
      <c r="Z465" s="2"/>
    </row>
    <row r="466" spans="2:26" ht="15.75" customHeight="1">
      <c r="B466" s="2"/>
      <c r="C466" s="2"/>
      <c r="D466" s="1"/>
      <c r="E466" s="11"/>
      <c r="F466" s="6"/>
      <c r="G466" s="2"/>
      <c r="H466" s="2"/>
      <c r="I466" s="2"/>
      <c r="J466" s="2"/>
      <c r="K466" s="2"/>
      <c r="L466" s="2"/>
      <c r="M466" s="2"/>
      <c r="N466" s="2"/>
      <c r="O466" s="2"/>
      <c r="P466" s="2"/>
      <c r="Q466" s="2"/>
      <c r="R466" s="2"/>
      <c r="S466" s="2"/>
      <c r="T466" s="2"/>
      <c r="U466" s="2"/>
      <c r="V466" s="2"/>
      <c r="W466" s="2"/>
      <c r="X466" s="2"/>
      <c r="Y466" s="2"/>
      <c r="Z466" s="2"/>
    </row>
    <row r="467" spans="2:26" ht="15.75" customHeight="1">
      <c r="B467" s="2"/>
      <c r="C467" s="2"/>
      <c r="D467" s="1"/>
      <c r="E467" s="11"/>
      <c r="F467" s="6"/>
      <c r="G467" s="2"/>
      <c r="H467" s="2"/>
      <c r="I467" s="2"/>
      <c r="J467" s="2"/>
      <c r="K467" s="2"/>
      <c r="L467" s="2"/>
      <c r="M467" s="2"/>
      <c r="N467" s="2"/>
      <c r="O467" s="2"/>
      <c r="P467" s="2"/>
      <c r="Q467" s="2"/>
      <c r="R467" s="2"/>
      <c r="S467" s="2"/>
      <c r="T467" s="2"/>
      <c r="U467" s="2"/>
      <c r="V467" s="2"/>
      <c r="W467" s="2"/>
      <c r="X467" s="2"/>
      <c r="Y467" s="2"/>
      <c r="Z467" s="2"/>
    </row>
    <row r="468" spans="2:26" ht="15.75" customHeight="1">
      <c r="B468" s="2"/>
      <c r="C468" s="2"/>
      <c r="D468" s="1"/>
      <c r="E468" s="11"/>
      <c r="F468" s="6"/>
      <c r="G468" s="2"/>
      <c r="H468" s="2"/>
      <c r="I468" s="2"/>
      <c r="J468" s="2"/>
      <c r="K468" s="2"/>
      <c r="L468" s="2"/>
      <c r="M468" s="2"/>
      <c r="N468" s="2"/>
      <c r="O468" s="2"/>
      <c r="P468" s="2"/>
      <c r="Q468" s="2"/>
      <c r="R468" s="2"/>
      <c r="S468" s="2"/>
      <c r="T468" s="2"/>
      <c r="U468" s="2"/>
      <c r="V468" s="2"/>
      <c r="W468" s="2"/>
      <c r="X468" s="2"/>
      <c r="Y468" s="2"/>
      <c r="Z468" s="2"/>
    </row>
    <row r="469" spans="2:26" ht="15.75" customHeight="1">
      <c r="B469" s="2"/>
      <c r="C469" s="2"/>
      <c r="D469" s="1"/>
      <c r="E469" s="11"/>
      <c r="F469" s="6"/>
      <c r="G469" s="2"/>
      <c r="H469" s="2"/>
      <c r="I469" s="2"/>
      <c r="J469" s="2"/>
      <c r="K469" s="2"/>
      <c r="L469" s="2"/>
      <c r="M469" s="2"/>
      <c r="N469" s="2"/>
      <c r="O469" s="2"/>
      <c r="P469" s="2"/>
      <c r="Q469" s="2"/>
      <c r="R469" s="2"/>
      <c r="S469" s="2"/>
      <c r="T469" s="2"/>
      <c r="U469" s="2"/>
      <c r="V469" s="2"/>
      <c r="W469" s="2"/>
      <c r="X469" s="2"/>
      <c r="Y469" s="2"/>
      <c r="Z469" s="2"/>
    </row>
    <row r="470" spans="2:26" ht="15.75" customHeight="1">
      <c r="B470" s="2"/>
      <c r="C470" s="2"/>
      <c r="D470" s="1"/>
      <c r="E470" s="11"/>
      <c r="F470" s="6"/>
      <c r="G470" s="2"/>
      <c r="H470" s="2"/>
      <c r="I470" s="2"/>
      <c r="J470" s="2"/>
      <c r="K470" s="2"/>
      <c r="L470" s="2"/>
      <c r="M470" s="2"/>
      <c r="N470" s="2"/>
      <c r="O470" s="2"/>
      <c r="P470" s="2"/>
      <c r="Q470" s="2"/>
      <c r="R470" s="2"/>
      <c r="S470" s="2"/>
      <c r="T470" s="2"/>
      <c r="U470" s="2"/>
      <c r="V470" s="2"/>
      <c r="W470" s="2"/>
      <c r="X470" s="2"/>
      <c r="Y470" s="2"/>
      <c r="Z470" s="2"/>
    </row>
    <row r="471" spans="2:26" ht="15.75" customHeight="1">
      <c r="B471" s="2"/>
      <c r="C471" s="2"/>
      <c r="D471" s="1"/>
      <c r="E471" s="11"/>
      <c r="F471" s="6"/>
      <c r="G471" s="2"/>
      <c r="H471" s="2"/>
      <c r="I471" s="2"/>
      <c r="J471" s="2"/>
      <c r="K471" s="2"/>
      <c r="L471" s="2"/>
      <c r="M471" s="2"/>
      <c r="N471" s="2"/>
      <c r="O471" s="2"/>
      <c r="P471" s="2"/>
      <c r="Q471" s="2"/>
      <c r="R471" s="2"/>
      <c r="S471" s="2"/>
      <c r="T471" s="2"/>
      <c r="U471" s="2"/>
      <c r="V471" s="2"/>
      <c r="W471" s="2"/>
      <c r="X471" s="2"/>
      <c r="Y471" s="2"/>
      <c r="Z471" s="2"/>
    </row>
    <row r="472" spans="2:26" ht="15.75" customHeight="1">
      <c r="B472" s="2"/>
      <c r="C472" s="2"/>
      <c r="D472" s="1"/>
      <c r="E472" s="11"/>
      <c r="F472" s="6"/>
      <c r="G472" s="2"/>
      <c r="H472" s="2"/>
      <c r="I472" s="2"/>
      <c r="J472" s="2"/>
      <c r="K472" s="2"/>
      <c r="L472" s="2"/>
      <c r="M472" s="2"/>
      <c r="N472" s="2"/>
      <c r="O472" s="2"/>
      <c r="P472" s="2"/>
      <c r="Q472" s="2"/>
      <c r="R472" s="2"/>
      <c r="S472" s="2"/>
      <c r="T472" s="2"/>
      <c r="U472" s="2"/>
      <c r="V472" s="2"/>
      <c r="W472" s="2"/>
      <c r="X472" s="2"/>
      <c r="Y472" s="2"/>
      <c r="Z472" s="2"/>
    </row>
    <row r="473" spans="2:26" ht="15.75" customHeight="1">
      <c r="B473" s="2"/>
      <c r="C473" s="2"/>
      <c r="D473" s="1"/>
      <c r="E473" s="11"/>
      <c r="F473" s="6"/>
      <c r="G473" s="2"/>
      <c r="H473" s="2"/>
      <c r="I473" s="2"/>
      <c r="J473" s="2"/>
      <c r="K473" s="2"/>
      <c r="L473" s="2"/>
      <c r="M473" s="2"/>
      <c r="N473" s="2"/>
      <c r="O473" s="2"/>
      <c r="P473" s="2"/>
      <c r="Q473" s="2"/>
      <c r="R473" s="2"/>
      <c r="S473" s="2"/>
      <c r="T473" s="2"/>
      <c r="U473" s="2"/>
      <c r="V473" s="2"/>
      <c r="W473" s="2"/>
      <c r="X473" s="2"/>
      <c r="Y473" s="2"/>
      <c r="Z473" s="2"/>
    </row>
    <row r="474" spans="2:26" ht="15.75" customHeight="1">
      <c r="B474" s="2"/>
      <c r="C474" s="2"/>
      <c r="D474" s="1"/>
      <c r="E474" s="11"/>
      <c r="F474" s="6"/>
      <c r="G474" s="2"/>
      <c r="H474" s="2"/>
      <c r="I474" s="2"/>
      <c r="J474" s="2"/>
      <c r="K474" s="2"/>
      <c r="L474" s="2"/>
      <c r="M474" s="2"/>
      <c r="N474" s="2"/>
      <c r="O474" s="2"/>
      <c r="P474" s="2"/>
      <c r="Q474" s="2"/>
      <c r="R474" s="2"/>
      <c r="S474" s="2"/>
      <c r="T474" s="2"/>
      <c r="U474" s="2"/>
      <c r="V474" s="2"/>
      <c r="W474" s="2"/>
      <c r="X474" s="2"/>
      <c r="Y474" s="2"/>
      <c r="Z474" s="2"/>
    </row>
    <row r="475" spans="2:26" ht="15.75" customHeight="1">
      <c r="B475" s="2"/>
      <c r="C475" s="2"/>
      <c r="D475" s="1"/>
      <c r="E475" s="11"/>
      <c r="F475" s="6"/>
      <c r="G475" s="2"/>
      <c r="H475" s="2"/>
      <c r="I475" s="2"/>
      <c r="J475" s="2"/>
      <c r="K475" s="2"/>
      <c r="L475" s="2"/>
      <c r="M475" s="2"/>
      <c r="N475" s="2"/>
      <c r="O475" s="2"/>
      <c r="P475" s="2"/>
      <c r="Q475" s="2"/>
      <c r="R475" s="2"/>
      <c r="S475" s="2"/>
      <c r="T475" s="2"/>
      <c r="U475" s="2"/>
      <c r="V475" s="2"/>
      <c r="W475" s="2"/>
      <c r="X475" s="2"/>
      <c r="Y475" s="2"/>
      <c r="Z475" s="2"/>
    </row>
    <row r="476" spans="2:26" ht="15.75" customHeight="1">
      <c r="B476" s="2"/>
      <c r="C476" s="2"/>
      <c r="D476" s="1"/>
      <c r="E476" s="11"/>
      <c r="F476" s="6"/>
      <c r="G476" s="2"/>
      <c r="H476" s="2"/>
      <c r="I476" s="2"/>
      <c r="J476" s="2"/>
      <c r="K476" s="2"/>
      <c r="L476" s="2"/>
      <c r="M476" s="2"/>
      <c r="N476" s="2"/>
      <c r="O476" s="2"/>
      <c r="P476" s="2"/>
      <c r="Q476" s="2"/>
      <c r="R476" s="2"/>
      <c r="S476" s="2"/>
      <c r="T476" s="2"/>
      <c r="U476" s="2"/>
      <c r="V476" s="2"/>
      <c r="W476" s="2"/>
      <c r="X476" s="2"/>
      <c r="Y476" s="2"/>
      <c r="Z476" s="2"/>
    </row>
    <row r="477" spans="2:26" ht="15.75" customHeight="1">
      <c r="B477" s="2"/>
      <c r="C477" s="2"/>
      <c r="D477" s="1"/>
      <c r="E477" s="11"/>
      <c r="F477" s="6"/>
      <c r="G477" s="2"/>
      <c r="H477" s="2"/>
      <c r="I477" s="2"/>
      <c r="J477" s="2"/>
      <c r="K477" s="2"/>
      <c r="L477" s="2"/>
      <c r="M477" s="2"/>
      <c r="N477" s="2"/>
      <c r="O477" s="2"/>
      <c r="P477" s="2"/>
      <c r="Q477" s="2"/>
      <c r="R477" s="2"/>
      <c r="S477" s="2"/>
      <c r="T477" s="2"/>
      <c r="U477" s="2"/>
      <c r="V477" s="2"/>
      <c r="W477" s="2"/>
      <c r="X477" s="2"/>
      <c r="Y477" s="2"/>
      <c r="Z477" s="2"/>
    </row>
    <row r="478" spans="2:26" ht="15.75" customHeight="1">
      <c r="B478" s="2"/>
      <c r="C478" s="2"/>
      <c r="D478" s="1"/>
      <c r="E478" s="11"/>
      <c r="F478" s="6"/>
      <c r="G478" s="2"/>
      <c r="H478" s="2"/>
      <c r="I478" s="2"/>
      <c r="J478" s="2"/>
      <c r="K478" s="2"/>
      <c r="L478" s="2"/>
      <c r="M478" s="2"/>
      <c r="N478" s="2"/>
      <c r="O478" s="2"/>
      <c r="P478" s="2"/>
      <c r="Q478" s="2"/>
      <c r="R478" s="2"/>
      <c r="S478" s="2"/>
      <c r="T478" s="2"/>
      <c r="U478" s="2"/>
      <c r="V478" s="2"/>
      <c r="W478" s="2"/>
      <c r="X478" s="2"/>
      <c r="Y478" s="2"/>
      <c r="Z478" s="2"/>
    </row>
    <row r="479" spans="2:26" ht="15.75" customHeight="1">
      <c r="B479" s="2"/>
      <c r="C479" s="2"/>
      <c r="D479" s="1"/>
      <c r="E479" s="11"/>
      <c r="F479" s="6"/>
      <c r="G479" s="2"/>
      <c r="H479" s="2"/>
      <c r="I479" s="2"/>
      <c r="J479" s="2"/>
      <c r="K479" s="2"/>
      <c r="L479" s="2"/>
      <c r="M479" s="2"/>
      <c r="N479" s="2"/>
      <c r="O479" s="2"/>
      <c r="P479" s="2"/>
      <c r="Q479" s="2"/>
      <c r="R479" s="2"/>
      <c r="S479" s="2"/>
      <c r="T479" s="2"/>
      <c r="U479" s="2"/>
      <c r="V479" s="2"/>
      <c r="W479" s="2"/>
      <c r="X479" s="2"/>
      <c r="Y479" s="2"/>
      <c r="Z479" s="2"/>
    </row>
    <row r="480" spans="2:26" ht="15.75" customHeight="1">
      <c r="B480" s="2"/>
      <c r="C480" s="2"/>
      <c r="D480" s="1"/>
      <c r="E480" s="11"/>
      <c r="F480" s="6"/>
      <c r="G480" s="2"/>
      <c r="H480" s="2"/>
      <c r="I480" s="2"/>
      <c r="J480" s="2"/>
      <c r="K480" s="2"/>
      <c r="L480" s="2"/>
      <c r="M480" s="2"/>
      <c r="N480" s="2"/>
      <c r="O480" s="2"/>
      <c r="P480" s="2"/>
      <c r="Q480" s="2"/>
      <c r="R480" s="2"/>
      <c r="S480" s="2"/>
      <c r="T480" s="2"/>
      <c r="U480" s="2"/>
      <c r="V480" s="2"/>
      <c r="W480" s="2"/>
      <c r="X480" s="2"/>
      <c r="Y480" s="2"/>
      <c r="Z480" s="2"/>
    </row>
    <row r="481" spans="2:26" ht="15.75" customHeight="1">
      <c r="B481" s="2"/>
      <c r="C481" s="2"/>
      <c r="D481" s="1"/>
      <c r="E481" s="11"/>
      <c r="F481" s="6"/>
      <c r="G481" s="2"/>
      <c r="H481" s="2"/>
      <c r="I481" s="2"/>
      <c r="J481" s="2"/>
      <c r="K481" s="2"/>
      <c r="L481" s="2"/>
      <c r="M481" s="2"/>
      <c r="N481" s="2"/>
      <c r="O481" s="2"/>
      <c r="P481" s="2"/>
      <c r="Q481" s="2"/>
      <c r="R481" s="2"/>
      <c r="S481" s="2"/>
      <c r="T481" s="2"/>
      <c r="U481" s="2"/>
      <c r="V481" s="2"/>
      <c r="W481" s="2"/>
      <c r="X481" s="2"/>
      <c r="Y481" s="2"/>
      <c r="Z481" s="2"/>
    </row>
    <row r="482" spans="2:26" ht="15.75" customHeight="1">
      <c r="B482" s="2"/>
      <c r="C482" s="2"/>
      <c r="D482" s="1"/>
      <c r="E482" s="11"/>
      <c r="F482" s="6"/>
      <c r="G482" s="2"/>
      <c r="H482" s="2"/>
      <c r="I482" s="2"/>
      <c r="J482" s="2"/>
      <c r="K482" s="2"/>
      <c r="L482" s="2"/>
      <c r="M482" s="2"/>
      <c r="N482" s="2"/>
      <c r="O482" s="2"/>
      <c r="P482" s="2"/>
      <c r="Q482" s="2"/>
      <c r="R482" s="2"/>
      <c r="S482" s="2"/>
      <c r="T482" s="2"/>
      <c r="U482" s="2"/>
      <c r="V482" s="2"/>
      <c r="W482" s="2"/>
      <c r="X482" s="2"/>
      <c r="Y482" s="2"/>
      <c r="Z482" s="2"/>
    </row>
    <row r="483" spans="2:26" ht="15.75" customHeight="1">
      <c r="B483" s="2"/>
      <c r="C483" s="2"/>
      <c r="D483" s="1"/>
      <c r="E483" s="11"/>
      <c r="F483" s="6"/>
      <c r="G483" s="2"/>
      <c r="H483" s="2"/>
      <c r="I483" s="2"/>
      <c r="J483" s="2"/>
      <c r="K483" s="2"/>
      <c r="L483" s="2"/>
      <c r="M483" s="2"/>
      <c r="N483" s="2"/>
      <c r="O483" s="2"/>
      <c r="P483" s="2"/>
      <c r="Q483" s="2"/>
      <c r="R483" s="2"/>
      <c r="S483" s="2"/>
      <c r="T483" s="2"/>
      <c r="U483" s="2"/>
      <c r="V483" s="2"/>
      <c r="W483" s="2"/>
      <c r="X483" s="2"/>
      <c r="Y483" s="2"/>
      <c r="Z483" s="2"/>
    </row>
    <row r="484" spans="2:26" ht="15.75" customHeight="1">
      <c r="B484" s="2"/>
      <c r="C484" s="2"/>
      <c r="D484" s="1"/>
      <c r="E484" s="11"/>
      <c r="F484" s="6"/>
      <c r="G484" s="2"/>
      <c r="H484" s="2"/>
      <c r="I484" s="2"/>
      <c r="J484" s="2"/>
      <c r="K484" s="2"/>
      <c r="L484" s="2"/>
      <c r="M484" s="2"/>
      <c r="N484" s="2"/>
      <c r="O484" s="2"/>
      <c r="P484" s="2"/>
      <c r="Q484" s="2"/>
      <c r="R484" s="2"/>
      <c r="S484" s="2"/>
      <c r="T484" s="2"/>
      <c r="U484" s="2"/>
      <c r="V484" s="2"/>
      <c r="W484" s="2"/>
      <c r="X484" s="2"/>
      <c r="Y484" s="2"/>
      <c r="Z484" s="2"/>
    </row>
    <row r="485" spans="2:26" ht="15.75" customHeight="1">
      <c r="B485" s="2"/>
      <c r="C485" s="2"/>
      <c r="D485" s="1"/>
      <c r="E485" s="11"/>
      <c r="F485" s="6"/>
      <c r="G485" s="2"/>
      <c r="H485" s="2"/>
      <c r="I485" s="2"/>
      <c r="J485" s="2"/>
      <c r="K485" s="2"/>
      <c r="L485" s="2"/>
      <c r="M485" s="2"/>
      <c r="N485" s="2"/>
      <c r="O485" s="2"/>
      <c r="P485" s="2"/>
      <c r="Q485" s="2"/>
      <c r="R485" s="2"/>
      <c r="S485" s="2"/>
      <c r="T485" s="2"/>
      <c r="U485" s="2"/>
      <c r="V485" s="2"/>
      <c r="W485" s="2"/>
      <c r="X485" s="2"/>
      <c r="Y485" s="2"/>
      <c r="Z485" s="2"/>
    </row>
    <row r="486" spans="2:26" ht="15.75" customHeight="1">
      <c r="B486" s="2"/>
      <c r="C486" s="2"/>
      <c r="D486" s="1"/>
      <c r="E486" s="11"/>
      <c r="F486" s="6"/>
      <c r="G486" s="2"/>
      <c r="H486" s="2"/>
      <c r="I486" s="2"/>
      <c r="J486" s="2"/>
      <c r="K486" s="2"/>
      <c r="L486" s="2"/>
      <c r="M486" s="2"/>
      <c r="N486" s="2"/>
      <c r="O486" s="2"/>
      <c r="P486" s="2"/>
      <c r="Q486" s="2"/>
      <c r="R486" s="2"/>
      <c r="S486" s="2"/>
      <c r="T486" s="2"/>
      <c r="U486" s="2"/>
      <c r="V486" s="2"/>
      <c r="W486" s="2"/>
      <c r="X486" s="2"/>
      <c r="Y486" s="2"/>
      <c r="Z486" s="2"/>
    </row>
    <row r="487" spans="2:26" ht="15.75" customHeight="1">
      <c r="B487" s="2"/>
      <c r="C487" s="2"/>
      <c r="D487" s="1"/>
      <c r="E487" s="11"/>
      <c r="F487" s="6"/>
      <c r="G487" s="2"/>
      <c r="H487" s="2"/>
      <c r="I487" s="2"/>
      <c r="J487" s="2"/>
      <c r="K487" s="2"/>
      <c r="L487" s="2"/>
      <c r="M487" s="2"/>
      <c r="N487" s="2"/>
      <c r="O487" s="2"/>
      <c r="P487" s="2"/>
      <c r="Q487" s="2"/>
      <c r="R487" s="2"/>
      <c r="S487" s="2"/>
      <c r="T487" s="2"/>
      <c r="U487" s="2"/>
      <c r="V487" s="2"/>
      <c r="W487" s="2"/>
      <c r="X487" s="2"/>
      <c r="Y487" s="2"/>
      <c r="Z487" s="2"/>
    </row>
    <row r="488" spans="2:26" ht="15.75" customHeight="1">
      <c r="B488" s="2"/>
      <c r="C488" s="2"/>
      <c r="D488" s="1"/>
      <c r="E488" s="11"/>
      <c r="F488" s="6"/>
      <c r="G488" s="2"/>
      <c r="H488" s="2"/>
      <c r="I488" s="2"/>
      <c r="J488" s="2"/>
      <c r="K488" s="2"/>
      <c r="L488" s="2"/>
      <c r="M488" s="2"/>
      <c r="N488" s="2"/>
      <c r="O488" s="2"/>
      <c r="P488" s="2"/>
      <c r="Q488" s="2"/>
      <c r="R488" s="2"/>
      <c r="S488" s="2"/>
      <c r="T488" s="2"/>
      <c r="U488" s="2"/>
      <c r="V488" s="2"/>
      <c r="W488" s="2"/>
      <c r="X488" s="2"/>
      <c r="Y488" s="2"/>
      <c r="Z488" s="2"/>
    </row>
    <row r="489" spans="2:26" ht="15.75" customHeight="1">
      <c r="B489" s="2"/>
      <c r="C489" s="2"/>
      <c r="D489" s="1"/>
      <c r="E489" s="11"/>
      <c r="F489" s="6"/>
      <c r="G489" s="2"/>
      <c r="H489" s="2"/>
      <c r="I489" s="2"/>
      <c r="J489" s="2"/>
      <c r="K489" s="2"/>
      <c r="L489" s="2"/>
      <c r="M489" s="2"/>
      <c r="N489" s="2"/>
      <c r="O489" s="2"/>
      <c r="P489" s="2"/>
      <c r="Q489" s="2"/>
      <c r="R489" s="2"/>
      <c r="S489" s="2"/>
      <c r="T489" s="2"/>
      <c r="U489" s="2"/>
      <c r="V489" s="2"/>
      <c r="W489" s="2"/>
      <c r="X489" s="2"/>
      <c r="Y489" s="2"/>
      <c r="Z489" s="2"/>
    </row>
    <row r="490" spans="2:26" ht="15.75" customHeight="1">
      <c r="B490" s="2"/>
      <c r="C490" s="2"/>
      <c r="D490" s="1"/>
      <c r="E490" s="11"/>
      <c r="F490" s="6"/>
      <c r="G490" s="2"/>
      <c r="H490" s="2"/>
      <c r="I490" s="2"/>
      <c r="J490" s="2"/>
      <c r="K490" s="2"/>
      <c r="L490" s="2"/>
      <c r="M490" s="2"/>
      <c r="N490" s="2"/>
      <c r="O490" s="2"/>
      <c r="P490" s="2"/>
      <c r="Q490" s="2"/>
      <c r="R490" s="2"/>
      <c r="S490" s="2"/>
      <c r="T490" s="2"/>
      <c r="U490" s="2"/>
      <c r="V490" s="2"/>
      <c r="W490" s="2"/>
      <c r="X490" s="2"/>
      <c r="Y490" s="2"/>
      <c r="Z490" s="2"/>
    </row>
    <row r="491" spans="2:26" ht="15.75" customHeight="1">
      <c r="B491" s="2"/>
      <c r="C491" s="2"/>
      <c r="D491" s="1"/>
      <c r="E491" s="11"/>
      <c r="F491" s="6"/>
      <c r="G491" s="2"/>
      <c r="H491" s="2"/>
      <c r="I491" s="2"/>
      <c r="J491" s="2"/>
      <c r="K491" s="2"/>
      <c r="L491" s="2"/>
      <c r="M491" s="2"/>
      <c r="N491" s="2"/>
      <c r="O491" s="2"/>
      <c r="P491" s="2"/>
      <c r="Q491" s="2"/>
      <c r="R491" s="2"/>
      <c r="S491" s="2"/>
      <c r="T491" s="2"/>
      <c r="U491" s="2"/>
      <c r="V491" s="2"/>
      <c r="W491" s="2"/>
      <c r="X491" s="2"/>
      <c r="Y491" s="2"/>
      <c r="Z491" s="2"/>
    </row>
    <row r="492" spans="2:26" ht="15.75" customHeight="1">
      <c r="B492" s="2"/>
      <c r="C492" s="2"/>
      <c r="D492" s="1"/>
      <c r="E492" s="11"/>
      <c r="F492" s="6"/>
      <c r="G492" s="2"/>
      <c r="H492" s="2"/>
      <c r="I492" s="2"/>
      <c r="J492" s="2"/>
      <c r="K492" s="2"/>
      <c r="L492" s="2"/>
      <c r="M492" s="2"/>
      <c r="N492" s="2"/>
      <c r="O492" s="2"/>
      <c r="P492" s="2"/>
      <c r="Q492" s="2"/>
      <c r="R492" s="2"/>
      <c r="S492" s="2"/>
      <c r="T492" s="2"/>
      <c r="U492" s="2"/>
      <c r="V492" s="2"/>
      <c r="W492" s="2"/>
      <c r="X492" s="2"/>
      <c r="Y492" s="2"/>
      <c r="Z492" s="2"/>
    </row>
    <row r="493" spans="2:26" ht="15.75" customHeight="1">
      <c r="B493" s="2"/>
      <c r="C493" s="2"/>
      <c r="D493" s="1"/>
      <c r="E493" s="11"/>
      <c r="F493" s="6"/>
      <c r="G493" s="2"/>
      <c r="H493" s="2"/>
      <c r="I493" s="2"/>
      <c r="J493" s="2"/>
      <c r="K493" s="2"/>
      <c r="L493" s="2"/>
      <c r="M493" s="2"/>
      <c r="N493" s="2"/>
      <c r="O493" s="2"/>
      <c r="P493" s="2"/>
      <c r="Q493" s="2"/>
      <c r="R493" s="2"/>
      <c r="S493" s="2"/>
      <c r="T493" s="2"/>
      <c r="U493" s="2"/>
      <c r="V493" s="2"/>
      <c r="W493" s="2"/>
      <c r="X493" s="2"/>
      <c r="Y493" s="2"/>
      <c r="Z493" s="2"/>
    </row>
    <row r="494" spans="2:26" ht="15.75" customHeight="1">
      <c r="B494" s="2"/>
      <c r="C494" s="2"/>
      <c r="D494" s="1"/>
      <c r="E494" s="11"/>
      <c r="F494" s="6"/>
      <c r="G494" s="2"/>
      <c r="H494" s="2"/>
      <c r="I494" s="2"/>
      <c r="J494" s="2"/>
      <c r="K494" s="2"/>
      <c r="L494" s="2"/>
      <c r="M494" s="2"/>
      <c r="N494" s="2"/>
      <c r="O494" s="2"/>
      <c r="P494" s="2"/>
      <c r="Q494" s="2"/>
      <c r="R494" s="2"/>
      <c r="S494" s="2"/>
      <c r="T494" s="2"/>
      <c r="U494" s="2"/>
      <c r="V494" s="2"/>
      <c r="W494" s="2"/>
      <c r="X494" s="2"/>
      <c r="Y494" s="2"/>
      <c r="Z494" s="2"/>
    </row>
    <row r="495" spans="2:26" ht="15.75" customHeight="1">
      <c r="B495" s="2"/>
      <c r="C495" s="2"/>
      <c r="D495" s="1"/>
      <c r="E495" s="11"/>
      <c r="F495" s="6"/>
      <c r="G495" s="2"/>
      <c r="H495" s="2"/>
      <c r="I495" s="2"/>
      <c r="J495" s="2"/>
      <c r="K495" s="2"/>
      <c r="L495" s="2"/>
      <c r="M495" s="2"/>
      <c r="N495" s="2"/>
      <c r="O495" s="2"/>
      <c r="P495" s="2"/>
      <c r="Q495" s="2"/>
      <c r="R495" s="2"/>
      <c r="S495" s="2"/>
      <c r="T495" s="2"/>
      <c r="U495" s="2"/>
      <c r="V495" s="2"/>
      <c r="W495" s="2"/>
      <c r="X495" s="2"/>
      <c r="Y495" s="2"/>
      <c r="Z495" s="2"/>
    </row>
    <row r="496" spans="2:26" ht="15.75" customHeight="1">
      <c r="B496" s="2"/>
      <c r="C496" s="2"/>
      <c r="D496" s="1"/>
      <c r="E496" s="11"/>
      <c r="F496" s="6"/>
      <c r="G496" s="2"/>
      <c r="H496" s="2"/>
      <c r="I496" s="2"/>
      <c r="J496" s="2"/>
      <c r="K496" s="2"/>
      <c r="L496" s="2"/>
      <c r="M496" s="2"/>
      <c r="N496" s="2"/>
      <c r="O496" s="2"/>
      <c r="P496" s="2"/>
      <c r="Q496" s="2"/>
      <c r="R496" s="2"/>
      <c r="S496" s="2"/>
      <c r="T496" s="2"/>
      <c r="U496" s="2"/>
      <c r="V496" s="2"/>
      <c r="W496" s="2"/>
      <c r="X496" s="2"/>
      <c r="Y496" s="2"/>
      <c r="Z496" s="2"/>
    </row>
    <row r="497" spans="2:26" ht="15.75" customHeight="1">
      <c r="B497" s="2"/>
      <c r="C497" s="2"/>
      <c r="D497" s="1"/>
      <c r="E497" s="11"/>
      <c r="F497" s="6"/>
      <c r="G497" s="2"/>
      <c r="H497" s="2"/>
      <c r="I497" s="2"/>
      <c r="J497" s="2"/>
      <c r="K497" s="2"/>
      <c r="L497" s="2"/>
      <c r="M497" s="2"/>
      <c r="N497" s="2"/>
      <c r="O497" s="2"/>
      <c r="P497" s="2"/>
      <c r="Q497" s="2"/>
      <c r="R497" s="2"/>
      <c r="S497" s="2"/>
      <c r="T497" s="2"/>
      <c r="U497" s="2"/>
      <c r="V497" s="2"/>
      <c r="W497" s="2"/>
      <c r="X497" s="2"/>
      <c r="Y497" s="2"/>
      <c r="Z497" s="2"/>
    </row>
    <row r="498" spans="2:26" ht="15.75" customHeight="1">
      <c r="B498" s="2"/>
      <c r="C498" s="2"/>
      <c r="D498" s="1"/>
      <c r="E498" s="11"/>
      <c r="F498" s="6"/>
      <c r="G498" s="2"/>
      <c r="H498" s="2"/>
      <c r="I498" s="2"/>
      <c r="J498" s="2"/>
      <c r="K498" s="2"/>
      <c r="L498" s="2"/>
      <c r="M498" s="2"/>
      <c r="N498" s="2"/>
      <c r="O498" s="2"/>
      <c r="P498" s="2"/>
      <c r="Q498" s="2"/>
      <c r="R498" s="2"/>
      <c r="S498" s="2"/>
      <c r="T498" s="2"/>
      <c r="U498" s="2"/>
      <c r="V498" s="2"/>
      <c r="W498" s="2"/>
      <c r="X498" s="2"/>
      <c r="Y498" s="2"/>
      <c r="Z498" s="2"/>
    </row>
    <row r="499" spans="2:26" ht="15.75" customHeight="1">
      <c r="B499" s="2"/>
      <c r="C499" s="2"/>
      <c r="D499" s="1"/>
      <c r="E499" s="11"/>
      <c r="F499" s="6"/>
      <c r="G499" s="2"/>
      <c r="H499" s="2"/>
      <c r="I499" s="2"/>
      <c r="J499" s="2"/>
      <c r="K499" s="2"/>
      <c r="L499" s="2"/>
      <c r="M499" s="2"/>
      <c r="N499" s="2"/>
      <c r="O499" s="2"/>
      <c r="P499" s="2"/>
      <c r="Q499" s="2"/>
      <c r="R499" s="2"/>
      <c r="S499" s="2"/>
      <c r="T499" s="2"/>
      <c r="U499" s="2"/>
      <c r="V499" s="2"/>
      <c r="W499" s="2"/>
      <c r="X499" s="2"/>
      <c r="Y499" s="2"/>
      <c r="Z499" s="2"/>
    </row>
    <row r="500" spans="2:26" ht="15.75" customHeight="1">
      <c r="B500" s="2"/>
      <c r="C500" s="2"/>
      <c r="D500" s="1"/>
      <c r="E500" s="11"/>
      <c r="F500" s="6"/>
      <c r="G500" s="2"/>
      <c r="H500" s="2"/>
      <c r="I500" s="2"/>
      <c r="J500" s="2"/>
      <c r="K500" s="2"/>
      <c r="L500" s="2"/>
      <c r="M500" s="2"/>
      <c r="N500" s="2"/>
      <c r="O500" s="2"/>
      <c r="P500" s="2"/>
      <c r="Q500" s="2"/>
      <c r="R500" s="2"/>
      <c r="S500" s="2"/>
      <c r="T500" s="2"/>
      <c r="U500" s="2"/>
      <c r="V500" s="2"/>
      <c r="W500" s="2"/>
      <c r="X500" s="2"/>
      <c r="Y500" s="2"/>
      <c r="Z500" s="2"/>
    </row>
    <row r="501" spans="2:26" ht="15.75" customHeight="1">
      <c r="B501" s="2"/>
      <c r="C501" s="2"/>
      <c r="D501" s="1"/>
      <c r="E501" s="11"/>
      <c r="F501" s="6"/>
      <c r="G501" s="2"/>
      <c r="H501" s="2"/>
      <c r="I501" s="2"/>
      <c r="J501" s="2"/>
      <c r="K501" s="2"/>
      <c r="L501" s="2"/>
      <c r="M501" s="2"/>
      <c r="N501" s="2"/>
      <c r="O501" s="2"/>
      <c r="P501" s="2"/>
      <c r="Q501" s="2"/>
      <c r="R501" s="2"/>
      <c r="S501" s="2"/>
      <c r="T501" s="2"/>
      <c r="U501" s="2"/>
      <c r="V501" s="2"/>
      <c r="W501" s="2"/>
      <c r="X501" s="2"/>
      <c r="Y501" s="2"/>
      <c r="Z501" s="2"/>
    </row>
    <row r="502" spans="2:26" ht="15.75" customHeight="1">
      <c r="B502" s="2"/>
      <c r="C502" s="2"/>
      <c r="D502" s="1"/>
      <c r="E502" s="11"/>
      <c r="F502" s="6"/>
      <c r="G502" s="2"/>
      <c r="H502" s="2"/>
      <c r="I502" s="2"/>
      <c r="J502" s="2"/>
      <c r="K502" s="2"/>
      <c r="L502" s="2"/>
      <c r="M502" s="2"/>
      <c r="N502" s="2"/>
      <c r="O502" s="2"/>
      <c r="P502" s="2"/>
      <c r="Q502" s="2"/>
      <c r="R502" s="2"/>
      <c r="S502" s="2"/>
      <c r="T502" s="2"/>
      <c r="U502" s="2"/>
      <c r="V502" s="2"/>
      <c r="W502" s="2"/>
      <c r="X502" s="2"/>
      <c r="Y502" s="2"/>
      <c r="Z502" s="2"/>
    </row>
    <row r="503" spans="2:26" ht="15.75" customHeight="1">
      <c r="B503" s="2"/>
      <c r="C503" s="2"/>
      <c r="D503" s="1"/>
      <c r="E503" s="11"/>
      <c r="F503" s="6"/>
      <c r="G503" s="2"/>
      <c r="H503" s="2"/>
      <c r="I503" s="2"/>
      <c r="J503" s="2"/>
      <c r="K503" s="2"/>
      <c r="L503" s="2"/>
      <c r="M503" s="2"/>
      <c r="N503" s="2"/>
      <c r="O503" s="2"/>
      <c r="P503" s="2"/>
      <c r="Q503" s="2"/>
      <c r="R503" s="2"/>
      <c r="S503" s="2"/>
      <c r="T503" s="2"/>
      <c r="U503" s="2"/>
      <c r="V503" s="2"/>
      <c r="W503" s="2"/>
      <c r="X503" s="2"/>
      <c r="Y503" s="2"/>
      <c r="Z503" s="2"/>
    </row>
    <row r="504" spans="2:26" ht="15.75" customHeight="1">
      <c r="B504" s="2"/>
      <c r="C504" s="2"/>
      <c r="D504" s="1"/>
      <c r="E504" s="11"/>
      <c r="F504" s="6"/>
      <c r="G504" s="2"/>
      <c r="H504" s="2"/>
      <c r="I504" s="2"/>
      <c r="J504" s="2"/>
      <c r="K504" s="2"/>
      <c r="L504" s="2"/>
      <c r="M504" s="2"/>
      <c r="N504" s="2"/>
      <c r="O504" s="2"/>
      <c r="P504" s="2"/>
      <c r="Q504" s="2"/>
      <c r="R504" s="2"/>
      <c r="S504" s="2"/>
      <c r="T504" s="2"/>
      <c r="U504" s="2"/>
      <c r="V504" s="2"/>
      <c r="W504" s="2"/>
      <c r="X504" s="2"/>
      <c r="Y504" s="2"/>
      <c r="Z504" s="2"/>
    </row>
    <row r="505" spans="2:26" ht="15.75" customHeight="1">
      <c r="B505" s="2"/>
      <c r="C505" s="2"/>
      <c r="D505" s="1"/>
      <c r="E505" s="11"/>
      <c r="F505" s="6"/>
      <c r="G505" s="2"/>
      <c r="H505" s="2"/>
      <c r="I505" s="2"/>
      <c r="J505" s="2"/>
      <c r="K505" s="2"/>
      <c r="L505" s="2"/>
      <c r="M505" s="2"/>
      <c r="N505" s="2"/>
      <c r="O505" s="2"/>
      <c r="P505" s="2"/>
      <c r="Q505" s="2"/>
      <c r="R505" s="2"/>
      <c r="S505" s="2"/>
      <c r="T505" s="2"/>
      <c r="U505" s="2"/>
      <c r="V505" s="2"/>
      <c r="W505" s="2"/>
      <c r="X505" s="2"/>
      <c r="Y505" s="2"/>
      <c r="Z505" s="2"/>
    </row>
    <row r="506" spans="2:26" ht="15.75" customHeight="1">
      <c r="B506" s="2"/>
      <c r="C506" s="2"/>
      <c r="D506" s="1"/>
      <c r="E506" s="11"/>
      <c r="F506" s="6"/>
      <c r="G506" s="2"/>
      <c r="H506" s="2"/>
      <c r="I506" s="2"/>
      <c r="J506" s="2"/>
      <c r="K506" s="2"/>
      <c r="L506" s="2"/>
      <c r="M506" s="2"/>
      <c r="N506" s="2"/>
      <c r="O506" s="2"/>
      <c r="P506" s="2"/>
      <c r="Q506" s="2"/>
      <c r="R506" s="2"/>
      <c r="S506" s="2"/>
      <c r="T506" s="2"/>
      <c r="U506" s="2"/>
      <c r="V506" s="2"/>
      <c r="W506" s="2"/>
      <c r="X506" s="2"/>
      <c r="Y506" s="2"/>
      <c r="Z506" s="2"/>
    </row>
    <row r="507" spans="2:26" ht="15.75" customHeight="1">
      <c r="B507" s="2"/>
      <c r="C507" s="2"/>
      <c r="D507" s="1"/>
      <c r="E507" s="11"/>
      <c r="F507" s="6"/>
      <c r="G507" s="2"/>
      <c r="H507" s="2"/>
      <c r="I507" s="2"/>
      <c r="J507" s="2"/>
      <c r="K507" s="2"/>
      <c r="L507" s="2"/>
      <c r="M507" s="2"/>
      <c r="N507" s="2"/>
      <c r="O507" s="2"/>
      <c r="P507" s="2"/>
      <c r="Q507" s="2"/>
      <c r="R507" s="2"/>
      <c r="S507" s="2"/>
      <c r="T507" s="2"/>
      <c r="U507" s="2"/>
      <c r="V507" s="2"/>
      <c r="W507" s="2"/>
      <c r="X507" s="2"/>
      <c r="Y507" s="2"/>
      <c r="Z507" s="2"/>
    </row>
    <row r="508" spans="2:26" ht="15.75" customHeight="1">
      <c r="B508" s="2"/>
      <c r="C508" s="2"/>
      <c r="D508" s="1"/>
      <c r="E508" s="11"/>
      <c r="F508" s="6"/>
      <c r="G508" s="2"/>
      <c r="H508" s="2"/>
      <c r="I508" s="2"/>
      <c r="J508" s="2"/>
      <c r="K508" s="2"/>
      <c r="L508" s="2"/>
      <c r="M508" s="2"/>
      <c r="N508" s="2"/>
      <c r="O508" s="2"/>
      <c r="P508" s="2"/>
      <c r="Q508" s="2"/>
      <c r="R508" s="2"/>
      <c r="S508" s="2"/>
      <c r="T508" s="2"/>
      <c r="U508" s="2"/>
      <c r="V508" s="2"/>
      <c r="W508" s="2"/>
      <c r="X508" s="2"/>
      <c r="Y508" s="2"/>
      <c r="Z508" s="2"/>
    </row>
    <row r="509" spans="2:26" ht="15.75" customHeight="1">
      <c r="B509" s="2"/>
      <c r="C509" s="2"/>
      <c r="D509" s="1"/>
      <c r="E509" s="11"/>
      <c r="F509" s="6"/>
      <c r="G509" s="2"/>
      <c r="H509" s="2"/>
      <c r="I509" s="2"/>
      <c r="J509" s="2"/>
      <c r="K509" s="2"/>
      <c r="L509" s="2"/>
      <c r="M509" s="2"/>
      <c r="N509" s="2"/>
      <c r="O509" s="2"/>
      <c r="P509" s="2"/>
      <c r="Q509" s="2"/>
      <c r="R509" s="2"/>
      <c r="S509" s="2"/>
      <c r="T509" s="2"/>
      <c r="U509" s="2"/>
      <c r="V509" s="2"/>
      <c r="W509" s="2"/>
      <c r="X509" s="2"/>
      <c r="Y509" s="2"/>
      <c r="Z509" s="2"/>
    </row>
    <row r="510" spans="2:26" ht="15.75" customHeight="1">
      <c r="B510" s="2"/>
      <c r="C510" s="2"/>
      <c r="D510" s="1"/>
      <c r="E510" s="11"/>
      <c r="F510" s="6"/>
      <c r="G510" s="2"/>
      <c r="H510" s="2"/>
      <c r="I510" s="2"/>
      <c r="J510" s="2"/>
      <c r="K510" s="2"/>
      <c r="L510" s="2"/>
      <c r="M510" s="2"/>
      <c r="N510" s="2"/>
      <c r="O510" s="2"/>
      <c r="P510" s="2"/>
      <c r="Q510" s="2"/>
      <c r="R510" s="2"/>
      <c r="S510" s="2"/>
      <c r="T510" s="2"/>
      <c r="U510" s="2"/>
      <c r="V510" s="2"/>
      <c r="W510" s="2"/>
      <c r="X510" s="2"/>
      <c r="Y510" s="2"/>
      <c r="Z510" s="2"/>
    </row>
    <row r="511" spans="2:26" ht="15.75" customHeight="1">
      <c r="B511" s="2"/>
      <c r="C511" s="2"/>
      <c r="D511" s="1"/>
      <c r="E511" s="11"/>
      <c r="F511" s="6"/>
      <c r="G511" s="2"/>
      <c r="H511" s="2"/>
      <c r="I511" s="2"/>
      <c r="J511" s="2"/>
      <c r="K511" s="2"/>
      <c r="L511" s="2"/>
      <c r="M511" s="2"/>
      <c r="N511" s="2"/>
      <c r="O511" s="2"/>
      <c r="P511" s="2"/>
      <c r="Q511" s="2"/>
      <c r="R511" s="2"/>
      <c r="S511" s="2"/>
      <c r="T511" s="2"/>
      <c r="U511" s="2"/>
      <c r="V511" s="2"/>
      <c r="W511" s="2"/>
      <c r="X511" s="2"/>
      <c r="Y511" s="2"/>
      <c r="Z511" s="2"/>
    </row>
    <row r="512" spans="2:26" ht="15.75" customHeight="1">
      <c r="B512" s="2"/>
      <c r="C512" s="2"/>
      <c r="D512" s="1"/>
      <c r="E512" s="11"/>
      <c r="F512" s="6"/>
      <c r="G512" s="2"/>
      <c r="H512" s="2"/>
      <c r="I512" s="2"/>
      <c r="J512" s="2"/>
      <c r="K512" s="2"/>
      <c r="L512" s="2"/>
      <c r="M512" s="2"/>
      <c r="N512" s="2"/>
      <c r="O512" s="2"/>
      <c r="P512" s="2"/>
      <c r="Q512" s="2"/>
      <c r="R512" s="2"/>
      <c r="S512" s="2"/>
      <c r="T512" s="2"/>
      <c r="U512" s="2"/>
      <c r="V512" s="2"/>
      <c r="W512" s="2"/>
      <c r="X512" s="2"/>
      <c r="Y512" s="2"/>
      <c r="Z512" s="2"/>
    </row>
    <row r="513" spans="2:26" ht="15.75" customHeight="1">
      <c r="B513" s="2"/>
      <c r="C513" s="2"/>
      <c r="D513" s="1"/>
      <c r="E513" s="11"/>
      <c r="F513" s="6"/>
      <c r="G513" s="2"/>
      <c r="H513" s="2"/>
      <c r="I513" s="2"/>
      <c r="J513" s="2"/>
      <c r="K513" s="2"/>
      <c r="L513" s="2"/>
      <c r="M513" s="2"/>
      <c r="N513" s="2"/>
      <c r="O513" s="2"/>
      <c r="P513" s="2"/>
      <c r="Q513" s="2"/>
      <c r="R513" s="2"/>
      <c r="S513" s="2"/>
      <c r="T513" s="2"/>
      <c r="U513" s="2"/>
      <c r="V513" s="2"/>
      <c r="W513" s="2"/>
      <c r="X513" s="2"/>
      <c r="Y513" s="2"/>
      <c r="Z513" s="2"/>
    </row>
    <row r="514" spans="2:26" ht="15.75" customHeight="1">
      <c r="B514" s="2"/>
      <c r="C514" s="2"/>
      <c r="D514" s="1"/>
      <c r="E514" s="11"/>
      <c r="F514" s="6"/>
      <c r="G514" s="2"/>
      <c r="H514" s="2"/>
      <c r="I514" s="2"/>
      <c r="J514" s="2"/>
      <c r="K514" s="2"/>
      <c r="L514" s="2"/>
      <c r="M514" s="2"/>
      <c r="N514" s="2"/>
      <c r="O514" s="2"/>
      <c r="P514" s="2"/>
      <c r="Q514" s="2"/>
      <c r="R514" s="2"/>
      <c r="S514" s="2"/>
      <c r="T514" s="2"/>
      <c r="U514" s="2"/>
      <c r="V514" s="2"/>
      <c r="W514" s="2"/>
      <c r="X514" s="2"/>
      <c r="Y514" s="2"/>
      <c r="Z514" s="2"/>
    </row>
    <row r="515" spans="2:26" ht="15.75" customHeight="1">
      <c r="B515" s="2"/>
      <c r="C515" s="2"/>
      <c r="D515" s="1"/>
      <c r="E515" s="11"/>
      <c r="F515" s="6"/>
      <c r="G515" s="2"/>
      <c r="H515" s="2"/>
      <c r="I515" s="2"/>
      <c r="J515" s="2"/>
      <c r="K515" s="2"/>
      <c r="L515" s="2"/>
      <c r="M515" s="2"/>
      <c r="N515" s="2"/>
      <c r="O515" s="2"/>
      <c r="P515" s="2"/>
      <c r="Q515" s="2"/>
      <c r="R515" s="2"/>
      <c r="S515" s="2"/>
      <c r="T515" s="2"/>
      <c r="U515" s="2"/>
      <c r="V515" s="2"/>
      <c r="W515" s="2"/>
      <c r="X515" s="2"/>
      <c r="Y515" s="2"/>
      <c r="Z515" s="2"/>
    </row>
    <row r="516" spans="2:26" ht="15.75" customHeight="1">
      <c r="B516" s="2"/>
      <c r="C516" s="2"/>
      <c r="D516" s="1"/>
      <c r="E516" s="11"/>
      <c r="F516" s="6"/>
      <c r="G516" s="2"/>
      <c r="H516" s="2"/>
      <c r="I516" s="2"/>
      <c r="J516" s="2"/>
      <c r="K516" s="2"/>
      <c r="L516" s="2"/>
      <c r="M516" s="2"/>
      <c r="N516" s="2"/>
      <c r="O516" s="2"/>
      <c r="P516" s="2"/>
      <c r="Q516" s="2"/>
      <c r="R516" s="2"/>
      <c r="S516" s="2"/>
      <c r="T516" s="2"/>
      <c r="U516" s="2"/>
      <c r="V516" s="2"/>
      <c r="W516" s="2"/>
      <c r="X516" s="2"/>
      <c r="Y516" s="2"/>
      <c r="Z516" s="2"/>
    </row>
    <row r="517" spans="2:26" ht="15.75" customHeight="1">
      <c r="B517" s="2"/>
      <c r="C517" s="2"/>
      <c r="D517" s="1"/>
      <c r="E517" s="11"/>
      <c r="F517" s="6"/>
      <c r="G517" s="2"/>
      <c r="H517" s="2"/>
      <c r="I517" s="2"/>
      <c r="J517" s="2"/>
      <c r="K517" s="2"/>
      <c r="L517" s="2"/>
      <c r="M517" s="2"/>
      <c r="N517" s="2"/>
      <c r="O517" s="2"/>
      <c r="P517" s="2"/>
      <c r="Q517" s="2"/>
      <c r="R517" s="2"/>
      <c r="S517" s="2"/>
      <c r="T517" s="2"/>
      <c r="U517" s="2"/>
      <c r="V517" s="2"/>
      <c r="W517" s="2"/>
      <c r="X517" s="2"/>
      <c r="Y517" s="2"/>
      <c r="Z517" s="2"/>
    </row>
    <row r="518" spans="2:26" ht="15.75" customHeight="1">
      <c r="B518" s="2"/>
      <c r="C518" s="2"/>
      <c r="D518" s="1"/>
      <c r="E518" s="11"/>
      <c r="F518" s="6"/>
      <c r="G518" s="2"/>
      <c r="H518" s="2"/>
      <c r="I518" s="2"/>
      <c r="J518" s="2"/>
      <c r="K518" s="2"/>
      <c r="L518" s="2"/>
      <c r="M518" s="2"/>
      <c r="N518" s="2"/>
      <c r="O518" s="2"/>
      <c r="P518" s="2"/>
      <c r="Q518" s="2"/>
      <c r="R518" s="2"/>
      <c r="S518" s="2"/>
      <c r="T518" s="2"/>
      <c r="U518" s="2"/>
      <c r="V518" s="2"/>
      <c r="W518" s="2"/>
      <c r="X518" s="2"/>
      <c r="Y518" s="2"/>
      <c r="Z518" s="2"/>
    </row>
    <row r="519" spans="2:26" ht="15.75" customHeight="1">
      <c r="B519" s="2"/>
      <c r="C519" s="2"/>
      <c r="D519" s="1"/>
      <c r="E519" s="11"/>
      <c r="F519" s="6"/>
      <c r="G519" s="2"/>
      <c r="H519" s="2"/>
      <c r="I519" s="2"/>
      <c r="J519" s="2"/>
      <c r="K519" s="2"/>
      <c r="L519" s="2"/>
      <c r="M519" s="2"/>
      <c r="N519" s="2"/>
      <c r="O519" s="2"/>
      <c r="P519" s="2"/>
      <c r="Q519" s="2"/>
      <c r="R519" s="2"/>
      <c r="S519" s="2"/>
      <c r="T519" s="2"/>
      <c r="U519" s="2"/>
      <c r="V519" s="2"/>
      <c r="W519" s="2"/>
      <c r="X519" s="2"/>
      <c r="Y519" s="2"/>
      <c r="Z519" s="2"/>
    </row>
    <row r="520" spans="2:26" ht="15.75" customHeight="1">
      <c r="B520" s="2"/>
      <c r="C520" s="2"/>
      <c r="D520" s="1"/>
      <c r="E520" s="11"/>
      <c r="F520" s="6"/>
      <c r="G520" s="2"/>
      <c r="H520" s="2"/>
      <c r="I520" s="2"/>
      <c r="J520" s="2"/>
      <c r="K520" s="2"/>
      <c r="L520" s="2"/>
      <c r="M520" s="2"/>
      <c r="N520" s="2"/>
      <c r="O520" s="2"/>
      <c r="P520" s="2"/>
      <c r="Q520" s="2"/>
      <c r="R520" s="2"/>
      <c r="S520" s="2"/>
      <c r="T520" s="2"/>
      <c r="U520" s="2"/>
      <c r="V520" s="2"/>
      <c r="W520" s="2"/>
      <c r="X520" s="2"/>
      <c r="Y520" s="2"/>
      <c r="Z520" s="2"/>
    </row>
    <row r="521" spans="2:26" ht="15.75" customHeight="1">
      <c r="B521" s="2"/>
      <c r="C521" s="2"/>
      <c r="D521" s="1"/>
      <c r="E521" s="11"/>
      <c r="F521" s="6"/>
      <c r="G521" s="2"/>
      <c r="H521" s="2"/>
      <c r="I521" s="2"/>
      <c r="J521" s="2"/>
      <c r="K521" s="2"/>
      <c r="L521" s="2"/>
      <c r="M521" s="2"/>
      <c r="N521" s="2"/>
      <c r="O521" s="2"/>
      <c r="P521" s="2"/>
      <c r="Q521" s="2"/>
      <c r="R521" s="2"/>
      <c r="S521" s="2"/>
      <c r="T521" s="2"/>
      <c r="U521" s="2"/>
      <c r="V521" s="2"/>
      <c r="W521" s="2"/>
      <c r="X521" s="2"/>
      <c r="Y521" s="2"/>
      <c r="Z521" s="2"/>
    </row>
    <row r="522" spans="2:26" ht="15.75" customHeight="1">
      <c r="B522" s="2"/>
      <c r="C522" s="2"/>
      <c r="D522" s="1"/>
      <c r="E522" s="11"/>
      <c r="F522" s="6"/>
      <c r="G522" s="2"/>
      <c r="H522" s="2"/>
      <c r="I522" s="2"/>
      <c r="J522" s="2"/>
      <c r="K522" s="2"/>
      <c r="L522" s="2"/>
      <c r="M522" s="2"/>
      <c r="N522" s="2"/>
      <c r="O522" s="2"/>
      <c r="P522" s="2"/>
      <c r="Q522" s="2"/>
      <c r="R522" s="2"/>
      <c r="S522" s="2"/>
      <c r="T522" s="2"/>
      <c r="U522" s="2"/>
      <c r="V522" s="2"/>
      <c r="W522" s="2"/>
      <c r="X522" s="2"/>
      <c r="Y522" s="2"/>
      <c r="Z522" s="2"/>
    </row>
    <row r="523" spans="2:26" ht="15.75" customHeight="1">
      <c r="B523" s="2"/>
      <c r="C523" s="2"/>
      <c r="D523" s="1"/>
      <c r="E523" s="11"/>
      <c r="F523" s="6"/>
      <c r="G523" s="2"/>
      <c r="H523" s="2"/>
      <c r="I523" s="2"/>
      <c r="J523" s="2"/>
      <c r="K523" s="2"/>
      <c r="L523" s="2"/>
      <c r="M523" s="2"/>
      <c r="N523" s="2"/>
      <c r="O523" s="2"/>
      <c r="P523" s="2"/>
      <c r="Q523" s="2"/>
      <c r="R523" s="2"/>
      <c r="S523" s="2"/>
      <c r="T523" s="2"/>
      <c r="U523" s="2"/>
      <c r="V523" s="2"/>
      <c r="W523" s="2"/>
      <c r="X523" s="2"/>
      <c r="Y523" s="2"/>
      <c r="Z523" s="2"/>
    </row>
    <row r="524" spans="2:26" ht="15.75" customHeight="1">
      <c r="B524" s="2"/>
      <c r="C524" s="2"/>
      <c r="D524" s="1"/>
      <c r="E524" s="11"/>
      <c r="F524" s="6"/>
      <c r="G524" s="2"/>
      <c r="H524" s="2"/>
      <c r="I524" s="2"/>
      <c r="J524" s="2"/>
      <c r="K524" s="2"/>
      <c r="L524" s="2"/>
      <c r="M524" s="2"/>
      <c r="N524" s="2"/>
      <c r="O524" s="2"/>
      <c r="P524" s="2"/>
      <c r="Q524" s="2"/>
      <c r="R524" s="2"/>
      <c r="S524" s="2"/>
      <c r="T524" s="2"/>
      <c r="U524" s="2"/>
      <c r="V524" s="2"/>
      <c r="W524" s="2"/>
      <c r="X524" s="2"/>
      <c r="Y524" s="2"/>
      <c r="Z524" s="2"/>
    </row>
    <row r="525" spans="2:26" ht="15.75" customHeight="1">
      <c r="B525" s="2"/>
      <c r="C525" s="2"/>
      <c r="D525" s="1"/>
      <c r="E525" s="11"/>
      <c r="F525" s="6"/>
      <c r="G525" s="2"/>
      <c r="H525" s="2"/>
      <c r="I525" s="2"/>
      <c r="J525" s="2"/>
      <c r="K525" s="2"/>
      <c r="L525" s="2"/>
      <c r="M525" s="2"/>
      <c r="N525" s="2"/>
      <c r="O525" s="2"/>
      <c r="P525" s="2"/>
      <c r="Q525" s="2"/>
      <c r="R525" s="2"/>
      <c r="S525" s="2"/>
      <c r="T525" s="2"/>
      <c r="U525" s="2"/>
      <c r="V525" s="2"/>
      <c r="W525" s="2"/>
      <c r="X525" s="2"/>
      <c r="Y525" s="2"/>
      <c r="Z525" s="2"/>
    </row>
    <row r="526" spans="2:26" ht="15.75" customHeight="1">
      <c r="B526" s="2"/>
      <c r="C526" s="2"/>
      <c r="D526" s="1"/>
      <c r="E526" s="11"/>
      <c r="F526" s="6"/>
      <c r="G526" s="2"/>
      <c r="H526" s="2"/>
      <c r="I526" s="2"/>
      <c r="J526" s="2"/>
      <c r="K526" s="2"/>
      <c r="L526" s="2"/>
      <c r="M526" s="2"/>
      <c r="N526" s="2"/>
      <c r="O526" s="2"/>
      <c r="P526" s="2"/>
      <c r="Q526" s="2"/>
      <c r="R526" s="2"/>
      <c r="S526" s="2"/>
      <c r="T526" s="2"/>
      <c r="U526" s="2"/>
      <c r="V526" s="2"/>
      <c r="W526" s="2"/>
      <c r="X526" s="2"/>
      <c r="Y526" s="2"/>
      <c r="Z526" s="2"/>
    </row>
    <row r="527" spans="2:26" ht="15.75" customHeight="1">
      <c r="B527" s="2"/>
      <c r="C527" s="2"/>
      <c r="D527" s="1"/>
      <c r="E527" s="11"/>
      <c r="F527" s="6"/>
      <c r="G527" s="2"/>
      <c r="H527" s="2"/>
      <c r="I527" s="2"/>
      <c r="J527" s="2"/>
      <c r="K527" s="2"/>
      <c r="L527" s="2"/>
      <c r="M527" s="2"/>
      <c r="N527" s="2"/>
      <c r="O527" s="2"/>
      <c r="P527" s="2"/>
      <c r="Q527" s="2"/>
      <c r="R527" s="2"/>
      <c r="S527" s="2"/>
      <c r="T527" s="2"/>
      <c r="U527" s="2"/>
      <c r="V527" s="2"/>
      <c r="W527" s="2"/>
      <c r="X527" s="2"/>
      <c r="Y527" s="2"/>
      <c r="Z527" s="2"/>
    </row>
    <row r="528" spans="2:26" ht="15.75" customHeight="1">
      <c r="B528" s="2"/>
      <c r="C528" s="2"/>
      <c r="D528" s="1"/>
      <c r="E528" s="11"/>
      <c r="F528" s="6"/>
      <c r="G528" s="2"/>
      <c r="H528" s="2"/>
      <c r="I528" s="2"/>
      <c r="J528" s="2"/>
      <c r="K528" s="2"/>
      <c r="L528" s="2"/>
      <c r="M528" s="2"/>
      <c r="N528" s="2"/>
      <c r="O528" s="2"/>
      <c r="P528" s="2"/>
      <c r="Q528" s="2"/>
      <c r="R528" s="2"/>
      <c r="S528" s="2"/>
      <c r="T528" s="2"/>
      <c r="U528" s="2"/>
      <c r="V528" s="2"/>
      <c r="W528" s="2"/>
      <c r="X528" s="2"/>
      <c r="Y528" s="2"/>
      <c r="Z528" s="2"/>
    </row>
    <row r="529" spans="2:26" ht="15.75" customHeight="1">
      <c r="B529" s="2"/>
      <c r="C529" s="2"/>
      <c r="D529" s="1"/>
      <c r="E529" s="11"/>
      <c r="F529" s="6"/>
      <c r="G529" s="2"/>
      <c r="H529" s="2"/>
      <c r="I529" s="2"/>
      <c r="J529" s="2"/>
      <c r="K529" s="2"/>
      <c r="L529" s="2"/>
      <c r="M529" s="2"/>
      <c r="N529" s="2"/>
      <c r="O529" s="2"/>
      <c r="P529" s="2"/>
      <c r="Q529" s="2"/>
      <c r="R529" s="2"/>
      <c r="S529" s="2"/>
      <c r="T529" s="2"/>
      <c r="U529" s="2"/>
      <c r="V529" s="2"/>
      <c r="W529" s="2"/>
      <c r="X529" s="2"/>
      <c r="Y529" s="2"/>
      <c r="Z529" s="2"/>
    </row>
    <row r="530" spans="2:26" ht="15.75" customHeight="1">
      <c r="B530" s="2"/>
      <c r="C530" s="2"/>
      <c r="D530" s="1"/>
      <c r="E530" s="11"/>
      <c r="F530" s="6"/>
      <c r="G530" s="2"/>
      <c r="H530" s="2"/>
      <c r="I530" s="2"/>
      <c r="J530" s="2"/>
      <c r="K530" s="2"/>
      <c r="L530" s="2"/>
      <c r="M530" s="2"/>
      <c r="N530" s="2"/>
      <c r="O530" s="2"/>
      <c r="P530" s="2"/>
      <c r="Q530" s="2"/>
      <c r="R530" s="2"/>
      <c r="S530" s="2"/>
      <c r="T530" s="2"/>
      <c r="U530" s="2"/>
      <c r="V530" s="2"/>
      <c r="W530" s="2"/>
      <c r="X530" s="2"/>
      <c r="Y530" s="2"/>
      <c r="Z530" s="2"/>
    </row>
    <row r="531" spans="2:26" ht="15.75" customHeight="1">
      <c r="B531" s="2"/>
      <c r="C531" s="2"/>
      <c r="D531" s="1"/>
      <c r="E531" s="11"/>
      <c r="F531" s="6"/>
      <c r="G531" s="2"/>
      <c r="H531" s="2"/>
      <c r="I531" s="2"/>
      <c r="J531" s="2"/>
      <c r="K531" s="2"/>
      <c r="L531" s="2"/>
      <c r="M531" s="2"/>
      <c r="N531" s="2"/>
      <c r="O531" s="2"/>
      <c r="P531" s="2"/>
      <c r="Q531" s="2"/>
      <c r="R531" s="2"/>
      <c r="S531" s="2"/>
      <c r="T531" s="2"/>
      <c r="U531" s="2"/>
      <c r="V531" s="2"/>
      <c r="W531" s="2"/>
      <c r="X531" s="2"/>
      <c r="Y531" s="2"/>
      <c r="Z531" s="2"/>
    </row>
    <row r="532" spans="2:26" ht="15.75" customHeight="1">
      <c r="B532" s="2"/>
      <c r="C532" s="2"/>
      <c r="D532" s="1"/>
      <c r="E532" s="11"/>
      <c r="F532" s="6"/>
      <c r="G532" s="2"/>
      <c r="H532" s="2"/>
      <c r="I532" s="2"/>
      <c r="J532" s="2"/>
      <c r="K532" s="2"/>
      <c r="L532" s="2"/>
      <c r="M532" s="2"/>
      <c r="N532" s="2"/>
      <c r="O532" s="2"/>
      <c r="P532" s="2"/>
      <c r="Q532" s="2"/>
      <c r="R532" s="2"/>
      <c r="S532" s="2"/>
      <c r="T532" s="2"/>
      <c r="U532" s="2"/>
      <c r="V532" s="2"/>
      <c r="W532" s="2"/>
      <c r="X532" s="2"/>
      <c r="Y532" s="2"/>
      <c r="Z532" s="2"/>
    </row>
    <row r="533" spans="2:26" ht="15.75" customHeight="1">
      <c r="B533" s="2"/>
      <c r="C533" s="2"/>
      <c r="D533" s="1"/>
      <c r="E533" s="11"/>
      <c r="F533" s="6"/>
      <c r="G533" s="2"/>
      <c r="H533" s="2"/>
      <c r="I533" s="2"/>
      <c r="J533" s="2"/>
      <c r="K533" s="2"/>
      <c r="L533" s="2"/>
      <c r="M533" s="2"/>
      <c r="N533" s="2"/>
      <c r="O533" s="2"/>
      <c r="P533" s="2"/>
      <c r="Q533" s="2"/>
      <c r="R533" s="2"/>
      <c r="S533" s="2"/>
      <c r="T533" s="2"/>
      <c r="U533" s="2"/>
      <c r="V533" s="2"/>
      <c r="W533" s="2"/>
      <c r="X533" s="2"/>
      <c r="Y533" s="2"/>
      <c r="Z533" s="2"/>
    </row>
    <row r="534" spans="2:26" ht="15.75" customHeight="1">
      <c r="B534" s="2"/>
      <c r="C534" s="2"/>
      <c r="D534" s="1"/>
      <c r="E534" s="11"/>
      <c r="F534" s="6"/>
      <c r="G534" s="2"/>
      <c r="H534" s="2"/>
      <c r="I534" s="2"/>
      <c r="J534" s="2"/>
      <c r="K534" s="2"/>
      <c r="L534" s="2"/>
      <c r="M534" s="2"/>
      <c r="N534" s="2"/>
      <c r="O534" s="2"/>
      <c r="P534" s="2"/>
      <c r="Q534" s="2"/>
      <c r="R534" s="2"/>
      <c r="S534" s="2"/>
      <c r="T534" s="2"/>
      <c r="U534" s="2"/>
      <c r="V534" s="2"/>
      <c r="W534" s="2"/>
      <c r="X534" s="2"/>
      <c r="Y534" s="2"/>
      <c r="Z534" s="2"/>
    </row>
    <row r="535" spans="2:26" ht="15.75" customHeight="1">
      <c r="B535" s="2"/>
      <c r="C535" s="2"/>
      <c r="D535" s="1"/>
      <c r="E535" s="11"/>
      <c r="F535" s="6"/>
      <c r="G535" s="2"/>
      <c r="H535" s="2"/>
      <c r="I535" s="2"/>
      <c r="J535" s="2"/>
      <c r="K535" s="2"/>
      <c r="L535" s="2"/>
      <c r="M535" s="2"/>
      <c r="N535" s="2"/>
      <c r="O535" s="2"/>
      <c r="P535" s="2"/>
      <c r="Q535" s="2"/>
      <c r="R535" s="2"/>
      <c r="S535" s="2"/>
      <c r="T535" s="2"/>
      <c r="U535" s="2"/>
      <c r="V535" s="2"/>
      <c r="W535" s="2"/>
      <c r="X535" s="2"/>
      <c r="Y535" s="2"/>
      <c r="Z535" s="2"/>
    </row>
    <row r="536" spans="2:26" ht="15.75" customHeight="1">
      <c r="B536" s="2"/>
      <c r="C536" s="2"/>
      <c r="D536" s="1"/>
      <c r="E536" s="11"/>
      <c r="F536" s="6"/>
      <c r="G536" s="2"/>
      <c r="H536" s="2"/>
      <c r="I536" s="2"/>
      <c r="J536" s="2"/>
      <c r="K536" s="2"/>
      <c r="L536" s="2"/>
      <c r="M536" s="2"/>
      <c r="N536" s="2"/>
      <c r="O536" s="2"/>
      <c r="P536" s="2"/>
      <c r="Q536" s="2"/>
      <c r="R536" s="2"/>
      <c r="S536" s="2"/>
      <c r="T536" s="2"/>
      <c r="U536" s="2"/>
      <c r="V536" s="2"/>
      <c r="W536" s="2"/>
      <c r="X536" s="2"/>
      <c r="Y536" s="2"/>
      <c r="Z536" s="2"/>
    </row>
    <row r="537" spans="2:26" ht="15.75" customHeight="1">
      <c r="B537" s="2"/>
      <c r="C537" s="2"/>
      <c r="D537" s="1"/>
      <c r="E537" s="11"/>
      <c r="F537" s="6"/>
      <c r="G537" s="2"/>
      <c r="H537" s="2"/>
      <c r="I537" s="2"/>
      <c r="J537" s="2"/>
      <c r="K537" s="2"/>
      <c r="L537" s="2"/>
      <c r="M537" s="2"/>
      <c r="N537" s="2"/>
      <c r="O537" s="2"/>
      <c r="P537" s="2"/>
      <c r="Q537" s="2"/>
      <c r="R537" s="2"/>
      <c r="S537" s="2"/>
      <c r="T537" s="2"/>
      <c r="U537" s="2"/>
      <c r="V537" s="2"/>
      <c r="W537" s="2"/>
      <c r="X537" s="2"/>
      <c r="Y537" s="2"/>
      <c r="Z537" s="2"/>
    </row>
    <row r="538" spans="2:26" ht="15.75" customHeight="1">
      <c r="B538" s="2"/>
      <c r="C538" s="2"/>
      <c r="D538" s="1"/>
      <c r="E538" s="11"/>
      <c r="F538" s="6"/>
      <c r="G538" s="2"/>
      <c r="H538" s="2"/>
      <c r="I538" s="2"/>
      <c r="J538" s="2"/>
      <c r="K538" s="2"/>
      <c r="L538" s="2"/>
      <c r="M538" s="2"/>
      <c r="N538" s="2"/>
      <c r="O538" s="2"/>
      <c r="P538" s="2"/>
      <c r="Q538" s="2"/>
      <c r="R538" s="2"/>
      <c r="S538" s="2"/>
      <c r="T538" s="2"/>
      <c r="U538" s="2"/>
      <c r="V538" s="2"/>
      <c r="W538" s="2"/>
      <c r="X538" s="2"/>
      <c r="Y538" s="2"/>
      <c r="Z538" s="2"/>
    </row>
    <row r="539" spans="2:26" ht="15.75" customHeight="1">
      <c r="B539" s="2"/>
      <c r="C539" s="2"/>
      <c r="D539" s="1"/>
      <c r="E539" s="11"/>
      <c r="F539" s="6"/>
      <c r="G539" s="2"/>
      <c r="H539" s="2"/>
      <c r="I539" s="2"/>
      <c r="J539" s="2"/>
      <c r="K539" s="2"/>
      <c r="L539" s="2"/>
      <c r="M539" s="2"/>
      <c r="N539" s="2"/>
      <c r="O539" s="2"/>
      <c r="P539" s="2"/>
      <c r="Q539" s="2"/>
      <c r="R539" s="2"/>
      <c r="S539" s="2"/>
      <c r="T539" s="2"/>
      <c r="U539" s="2"/>
      <c r="V539" s="2"/>
      <c r="W539" s="2"/>
      <c r="X539" s="2"/>
      <c r="Y539" s="2"/>
      <c r="Z539" s="2"/>
    </row>
    <row r="540" spans="2:26" ht="15.75" customHeight="1">
      <c r="B540" s="2"/>
      <c r="C540" s="2"/>
      <c r="D540" s="1"/>
      <c r="E540" s="11"/>
      <c r="F540" s="6"/>
      <c r="G540" s="2"/>
      <c r="H540" s="2"/>
      <c r="I540" s="2"/>
      <c r="J540" s="2"/>
      <c r="K540" s="2"/>
      <c r="L540" s="2"/>
      <c r="M540" s="2"/>
      <c r="N540" s="2"/>
      <c r="O540" s="2"/>
      <c r="P540" s="2"/>
      <c r="Q540" s="2"/>
      <c r="R540" s="2"/>
      <c r="S540" s="2"/>
      <c r="T540" s="2"/>
      <c r="U540" s="2"/>
      <c r="V540" s="2"/>
      <c r="W540" s="2"/>
      <c r="X540" s="2"/>
      <c r="Y540" s="2"/>
      <c r="Z540" s="2"/>
    </row>
    <row r="541" spans="2:26" ht="15.75" customHeight="1">
      <c r="B541" s="2"/>
      <c r="C541" s="2"/>
      <c r="D541" s="1"/>
      <c r="E541" s="11"/>
      <c r="F541" s="6"/>
      <c r="G541" s="2"/>
      <c r="H541" s="2"/>
      <c r="I541" s="2"/>
      <c r="J541" s="2"/>
      <c r="K541" s="2"/>
      <c r="L541" s="2"/>
      <c r="M541" s="2"/>
      <c r="N541" s="2"/>
      <c r="O541" s="2"/>
      <c r="P541" s="2"/>
      <c r="Q541" s="2"/>
      <c r="R541" s="2"/>
      <c r="S541" s="2"/>
      <c r="T541" s="2"/>
      <c r="U541" s="2"/>
      <c r="V541" s="2"/>
      <c r="W541" s="2"/>
      <c r="X541" s="2"/>
      <c r="Y541" s="2"/>
      <c r="Z541" s="2"/>
    </row>
    <row r="542" spans="2:26" ht="15.75" customHeight="1">
      <c r="B542" s="2"/>
      <c r="C542" s="2"/>
      <c r="D542" s="1"/>
      <c r="E542" s="11"/>
      <c r="F542" s="6"/>
      <c r="G542" s="2"/>
      <c r="H542" s="2"/>
      <c r="I542" s="2"/>
      <c r="J542" s="2"/>
      <c r="K542" s="2"/>
      <c r="L542" s="2"/>
      <c r="M542" s="2"/>
      <c r="N542" s="2"/>
      <c r="O542" s="2"/>
      <c r="P542" s="2"/>
      <c r="Q542" s="2"/>
      <c r="R542" s="2"/>
      <c r="S542" s="2"/>
      <c r="T542" s="2"/>
      <c r="U542" s="2"/>
      <c r="V542" s="2"/>
      <c r="W542" s="2"/>
      <c r="X542" s="2"/>
      <c r="Y542" s="2"/>
      <c r="Z542" s="2"/>
    </row>
    <row r="543" spans="2:26" ht="15.75" customHeight="1">
      <c r="B543" s="2"/>
      <c r="C543" s="2"/>
      <c r="D543" s="1"/>
      <c r="E543" s="11"/>
      <c r="F543" s="6"/>
      <c r="G543" s="2"/>
      <c r="H543" s="2"/>
      <c r="I543" s="2"/>
      <c r="J543" s="2"/>
      <c r="K543" s="2"/>
      <c r="L543" s="2"/>
      <c r="M543" s="2"/>
      <c r="N543" s="2"/>
      <c r="O543" s="2"/>
      <c r="P543" s="2"/>
      <c r="Q543" s="2"/>
      <c r="R543" s="2"/>
      <c r="S543" s="2"/>
      <c r="T543" s="2"/>
      <c r="U543" s="2"/>
      <c r="V543" s="2"/>
      <c r="W543" s="2"/>
      <c r="X543" s="2"/>
      <c r="Y543" s="2"/>
      <c r="Z543" s="2"/>
    </row>
    <row r="544" spans="2:26" ht="15.75" customHeight="1">
      <c r="B544" s="2"/>
      <c r="C544" s="2"/>
      <c r="D544" s="1"/>
      <c r="E544" s="11"/>
      <c r="F544" s="6"/>
      <c r="G544" s="2"/>
      <c r="H544" s="2"/>
      <c r="I544" s="2"/>
      <c r="J544" s="2"/>
      <c r="K544" s="2"/>
      <c r="L544" s="2"/>
      <c r="M544" s="2"/>
      <c r="N544" s="2"/>
      <c r="O544" s="2"/>
      <c r="P544" s="2"/>
      <c r="Q544" s="2"/>
      <c r="R544" s="2"/>
      <c r="S544" s="2"/>
      <c r="T544" s="2"/>
      <c r="U544" s="2"/>
      <c r="V544" s="2"/>
      <c r="W544" s="2"/>
      <c r="X544" s="2"/>
      <c r="Y544" s="2"/>
      <c r="Z544" s="2"/>
    </row>
    <row r="545" spans="2:26" ht="15.75" customHeight="1">
      <c r="B545" s="2"/>
      <c r="C545" s="2"/>
      <c r="D545" s="1"/>
      <c r="E545" s="11"/>
      <c r="F545" s="6"/>
      <c r="G545" s="2"/>
      <c r="H545" s="2"/>
      <c r="I545" s="2"/>
      <c r="J545" s="2"/>
      <c r="K545" s="2"/>
      <c r="L545" s="2"/>
      <c r="M545" s="2"/>
      <c r="N545" s="2"/>
      <c r="O545" s="2"/>
      <c r="P545" s="2"/>
      <c r="Q545" s="2"/>
      <c r="R545" s="2"/>
      <c r="S545" s="2"/>
      <c r="T545" s="2"/>
      <c r="U545" s="2"/>
      <c r="V545" s="2"/>
      <c r="W545" s="2"/>
      <c r="X545" s="2"/>
      <c r="Y545" s="2"/>
      <c r="Z545" s="2"/>
    </row>
    <row r="546" spans="2:26" ht="15.75" customHeight="1">
      <c r="B546" s="2"/>
      <c r="C546" s="2"/>
      <c r="D546" s="1"/>
      <c r="E546" s="11"/>
      <c r="F546" s="6"/>
      <c r="G546" s="2"/>
      <c r="H546" s="2"/>
      <c r="I546" s="2"/>
      <c r="J546" s="2"/>
      <c r="K546" s="2"/>
      <c r="L546" s="2"/>
      <c r="M546" s="2"/>
      <c r="N546" s="2"/>
      <c r="O546" s="2"/>
      <c r="P546" s="2"/>
      <c r="Q546" s="2"/>
      <c r="R546" s="2"/>
      <c r="S546" s="2"/>
      <c r="T546" s="2"/>
      <c r="U546" s="2"/>
      <c r="V546" s="2"/>
      <c r="W546" s="2"/>
      <c r="X546" s="2"/>
      <c r="Y546" s="2"/>
      <c r="Z546" s="2"/>
    </row>
    <row r="547" spans="2:26" ht="15.75" customHeight="1">
      <c r="B547" s="2"/>
      <c r="C547" s="2"/>
      <c r="D547" s="1"/>
      <c r="E547" s="11"/>
      <c r="F547" s="6"/>
      <c r="G547" s="2"/>
      <c r="H547" s="2"/>
      <c r="I547" s="2"/>
      <c r="J547" s="2"/>
      <c r="K547" s="2"/>
      <c r="L547" s="2"/>
      <c r="M547" s="2"/>
      <c r="N547" s="2"/>
      <c r="O547" s="2"/>
      <c r="P547" s="2"/>
      <c r="Q547" s="2"/>
      <c r="R547" s="2"/>
      <c r="S547" s="2"/>
      <c r="T547" s="2"/>
      <c r="U547" s="2"/>
      <c r="V547" s="2"/>
      <c r="W547" s="2"/>
      <c r="X547" s="2"/>
      <c r="Y547" s="2"/>
      <c r="Z547" s="2"/>
    </row>
    <row r="548" spans="2:26" ht="15.75" customHeight="1">
      <c r="B548" s="2"/>
      <c r="C548" s="2"/>
      <c r="D548" s="1"/>
      <c r="E548" s="11"/>
      <c r="F548" s="6"/>
      <c r="G548" s="2"/>
      <c r="H548" s="2"/>
      <c r="I548" s="2"/>
      <c r="J548" s="2"/>
      <c r="K548" s="2"/>
      <c r="L548" s="2"/>
      <c r="M548" s="2"/>
      <c r="N548" s="2"/>
      <c r="O548" s="2"/>
      <c r="P548" s="2"/>
      <c r="Q548" s="2"/>
      <c r="R548" s="2"/>
      <c r="S548" s="2"/>
      <c r="T548" s="2"/>
      <c r="U548" s="2"/>
      <c r="V548" s="2"/>
      <c r="W548" s="2"/>
      <c r="X548" s="2"/>
      <c r="Y548" s="2"/>
      <c r="Z548" s="2"/>
    </row>
    <row r="549" spans="2:26" ht="15.75" customHeight="1">
      <c r="B549" s="2"/>
      <c r="C549" s="2"/>
      <c r="D549" s="1"/>
      <c r="E549" s="11"/>
      <c r="F549" s="6"/>
      <c r="G549" s="2"/>
      <c r="H549" s="2"/>
      <c r="I549" s="2"/>
      <c r="J549" s="2"/>
      <c r="K549" s="2"/>
      <c r="L549" s="2"/>
      <c r="M549" s="2"/>
      <c r="N549" s="2"/>
      <c r="O549" s="2"/>
      <c r="P549" s="2"/>
      <c r="Q549" s="2"/>
      <c r="R549" s="2"/>
      <c r="S549" s="2"/>
      <c r="T549" s="2"/>
      <c r="U549" s="2"/>
      <c r="V549" s="2"/>
      <c r="W549" s="2"/>
      <c r="X549" s="2"/>
      <c r="Y549" s="2"/>
      <c r="Z549" s="2"/>
    </row>
    <row r="550" spans="2:26" ht="15.75" customHeight="1">
      <c r="B550" s="2"/>
      <c r="C550" s="2"/>
      <c r="D550" s="1"/>
      <c r="E550" s="11"/>
      <c r="F550" s="6"/>
      <c r="G550" s="2"/>
      <c r="H550" s="2"/>
      <c r="I550" s="2"/>
      <c r="J550" s="2"/>
      <c r="K550" s="2"/>
      <c r="L550" s="2"/>
      <c r="M550" s="2"/>
      <c r="N550" s="2"/>
      <c r="O550" s="2"/>
      <c r="P550" s="2"/>
      <c r="Q550" s="2"/>
      <c r="R550" s="2"/>
      <c r="S550" s="2"/>
      <c r="T550" s="2"/>
      <c r="U550" s="2"/>
      <c r="V550" s="2"/>
      <c r="W550" s="2"/>
      <c r="X550" s="2"/>
      <c r="Y550" s="2"/>
      <c r="Z550" s="2"/>
    </row>
    <row r="551" spans="2:26" ht="15.75" customHeight="1">
      <c r="B551" s="2"/>
      <c r="C551" s="2"/>
      <c r="D551" s="1"/>
      <c r="E551" s="11"/>
      <c r="F551" s="6"/>
      <c r="G551" s="2"/>
      <c r="H551" s="2"/>
      <c r="I551" s="2"/>
      <c r="J551" s="2"/>
      <c r="K551" s="2"/>
      <c r="L551" s="2"/>
      <c r="M551" s="2"/>
      <c r="N551" s="2"/>
      <c r="O551" s="2"/>
      <c r="P551" s="2"/>
      <c r="Q551" s="2"/>
      <c r="R551" s="2"/>
      <c r="S551" s="2"/>
      <c r="T551" s="2"/>
      <c r="U551" s="2"/>
      <c r="V551" s="2"/>
      <c r="W551" s="2"/>
      <c r="X551" s="2"/>
      <c r="Y551" s="2"/>
      <c r="Z551" s="2"/>
    </row>
    <row r="552" spans="2:26" ht="15.75" customHeight="1">
      <c r="B552" s="2"/>
      <c r="C552" s="2"/>
      <c r="D552" s="1"/>
      <c r="E552" s="11"/>
      <c r="F552" s="6"/>
      <c r="G552" s="2"/>
      <c r="H552" s="2"/>
      <c r="I552" s="2"/>
      <c r="J552" s="2"/>
      <c r="K552" s="2"/>
      <c r="L552" s="2"/>
      <c r="M552" s="2"/>
      <c r="N552" s="2"/>
      <c r="O552" s="2"/>
      <c r="P552" s="2"/>
      <c r="Q552" s="2"/>
      <c r="R552" s="2"/>
      <c r="S552" s="2"/>
      <c r="T552" s="2"/>
      <c r="U552" s="2"/>
      <c r="V552" s="2"/>
      <c r="W552" s="2"/>
      <c r="X552" s="2"/>
      <c r="Y552" s="2"/>
      <c r="Z552" s="2"/>
    </row>
    <row r="553" spans="2:26" ht="15.75" customHeight="1">
      <c r="B553" s="2"/>
      <c r="C553" s="2"/>
      <c r="D553" s="1"/>
      <c r="E553" s="11"/>
      <c r="F553" s="6"/>
      <c r="G553" s="2"/>
      <c r="H553" s="2"/>
      <c r="I553" s="2"/>
      <c r="J553" s="2"/>
      <c r="K553" s="2"/>
      <c r="L553" s="2"/>
      <c r="M553" s="2"/>
      <c r="N553" s="2"/>
      <c r="O553" s="2"/>
      <c r="P553" s="2"/>
      <c r="Q553" s="2"/>
      <c r="R553" s="2"/>
      <c r="S553" s="2"/>
      <c r="T553" s="2"/>
      <c r="U553" s="2"/>
      <c r="V553" s="2"/>
      <c r="W553" s="2"/>
      <c r="X553" s="2"/>
      <c r="Y553" s="2"/>
      <c r="Z553" s="2"/>
    </row>
    <row r="554" spans="2:26" ht="15.75" customHeight="1">
      <c r="B554" s="2"/>
      <c r="C554" s="2"/>
      <c r="D554" s="1"/>
      <c r="E554" s="11"/>
      <c r="F554" s="6"/>
      <c r="G554" s="2"/>
      <c r="H554" s="2"/>
      <c r="I554" s="2"/>
      <c r="J554" s="2"/>
      <c r="K554" s="2"/>
      <c r="L554" s="2"/>
      <c r="M554" s="2"/>
      <c r="N554" s="2"/>
      <c r="O554" s="2"/>
      <c r="P554" s="2"/>
      <c r="Q554" s="2"/>
      <c r="R554" s="2"/>
      <c r="S554" s="2"/>
      <c r="T554" s="2"/>
      <c r="U554" s="2"/>
      <c r="V554" s="2"/>
      <c r="W554" s="2"/>
      <c r="X554" s="2"/>
      <c r="Y554" s="2"/>
      <c r="Z554" s="2"/>
    </row>
    <row r="555" spans="2:26" ht="15.75" customHeight="1">
      <c r="B555" s="2"/>
      <c r="C555" s="2"/>
      <c r="D555" s="1"/>
      <c r="E555" s="11"/>
      <c r="F555" s="6"/>
      <c r="G555" s="2"/>
      <c r="H555" s="2"/>
      <c r="I555" s="2"/>
      <c r="J555" s="2"/>
      <c r="K555" s="2"/>
      <c r="L555" s="2"/>
      <c r="M555" s="2"/>
      <c r="N555" s="2"/>
      <c r="O555" s="2"/>
      <c r="P555" s="2"/>
      <c r="Q555" s="2"/>
      <c r="R555" s="2"/>
      <c r="S555" s="2"/>
      <c r="T555" s="2"/>
      <c r="U555" s="2"/>
      <c r="V555" s="2"/>
      <c r="W555" s="2"/>
      <c r="X555" s="2"/>
      <c r="Y555" s="2"/>
      <c r="Z555" s="2"/>
    </row>
    <row r="556" spans="2:26" ht="15.75" customHeight="1">
      <c r="B556" s="2"/>
      <c r="C556" s="2"/>
      <c r="D556" s="1"/>
      <c r="E556" s="11"/>
      <c r="F556" s="6"/>
      <c r="G556" s="2"/>
      <c r="H556" s="2"/>
      <c r="I556" s="2"/>
      <c r="J556" s="2"/>
      <c r="K556" s="2"/>
      <c r="L556" s="2"/>
      <c r="M556" s="2"/>
      <c r="N556" s="2"/>
      <c r="O556" s="2"/>
      <c r="P556" s="2"/>
      <c r="Q556" s="2"/>
      <c r="R556" s="2"/>
      <c r="S556" s="2"/>
      <c r="T556" s="2"/>
      <c r="U556" s="2"/>
      <c r="V556" s="2"/>
      <c r="W556" s="2"/>
      <c r="X556" s="2"/>
      <c r="Y556" s="2"/>
      <c r="Z556" s="2"/>
    </row>
    <row r="557" spans="2:26" ht="15.75" customHeight="1">
      <c r="B557" s="2"/>
      <c r="C557" s="2"/>
      <c r="D557" s="1"/>
      <c r="E557" s="11"/>
      <c r="F557" s="6"/>
      <c r="G557" s="2"/>
      <c r="H557" s="2"/>
      <c r="I557" s="2"/>
      <c r="J557" s="2"/>
      <c r="K557" s="2"/>
      <c r="L557" s="2"/>
      <c r="M557" s="2"/>
      <c r="N557" s="2"/>
      <c r="O557" s="2"/>
      <c r="P557" s="2"/>
      <c r="Q557" s="2"/>
      <c r="R557" s="2"/>
      <c r="S557" s="2"/>
      <c r="T557" s="2"/>
      <c r="U557" s="2"/>
      <c r="V557" s="2"/>
      <c r="W557" s="2"/>
      <c r="X557" s="2"/>
      <c r="Y557" s="2"/>
      <c r="Z557" s="2"/>
    </row>
    <row r="558" spans="2:26" ht="15.75" customHeight="1">
      <c r="B558" s="2"/>
      <c r="C558" s="2"/>
      <c r="D558" s="1"/>
      <c r="E558" s="11"/>
      <c r="F558" s="6"/>
      <c r="G558" s="2"/>
      <c r="H558" s="2"/>
      <c r="I558" s="2"/>
      <c r="J558" s="2"/>
      <c r="K558" s="2"/>
      <c r="L558" s="2"/>
      <c r="M558" s="2"/>
      <c r="N558" s="2"/>
      <c r="O558" s="2"/>
      <c r="P558" s="2"/>
      <c r="Q558" s="2"/>
      <c r="R558" s="2"/>
      <c r="S558" s="2"/>
      <c r="T558" s="2"/>
      <c r="U558" s="2"/>
      <c r="V558" s="2"/>
      <c r="W558" s="2"/>
      <c r="X558" s="2"/>
      <c r="Y558" s="2"/>
      <c r="Z558" s="2"/>
    </row>
    <row r="559" spans="2:26" ht="15.75" customHeight="1">
      <c r="B559" s="2"/>
      <c r="C559" s="2"/>
      <c r="D559" s="1"/>
      <c r="E559" s="11"/>
      <c r="F559" s="6"/>
      <c r="G559" s="2"/>
      <c r="H559" s="2"/>
      <c r="I559" s="2"/>
      <c r="J559" s="2"/>
      <c r="K559" s="2"/>
      <c r="L559" s="2"/>
      <c r="M559" s="2"/>
      <c r="N559" s="2"/>
      <c r="O559" s="2"/>
      <c r="P559" s="2"/>
      <c r="Q559" s="2"/>
      <c r="R559" s="2"/>
      <c r="S559" s="2"/>
      <c r="T559" s="2"/>
      <c r="U559" s="2"/>
      <c r="V559" s="2"/>
      <c r="W559" s="2"/>
      <c r="X559" s="2"/>
      <c r="Y559" s="2"/>
      <c r="Z559" s="2"/>
    </row>
    <row r="560" spans="2:26" ht="15.75" customHeight="1">
      <c r="B560" s="2"/>
      <c r="C560" s="2"/>
      <c r="D560" s="1"/>
      <c r="E560" s="11"/>
      <c r="F560" s="6"/>
      <c r="G560" s="2"/>
      <c r="H560" s="2"/>
      <c r="I560" s="2"/>
      <c r="J560" s="2"/>
      <c r="K560" s="2"/>
      <c r="L560" s="2"/>
      <c r="M560" s="2"/>
      <c r="N560" s="2"/>
      <c r="O560" s="2"/>
      <c r="P560" s="2"/>
      <c r="Q560" s="2"/>
      <c r="R560" s="2"/>
      <c r="S560" s="2"/>
      <c r="T560" s="2"/>
      <c r="U560" s="2"/>
      <c r="V560" s="2"/>
      <c r="W560" s="2"/>
      <c r="X560" s="2"/>
      <c r="Y560" s="2"/>
      <c r="Z560" s="2"/>
    </row>
    <row r="561" spans="2:26" ht="15.75" customHeight="1">
      <c r="B561" s="2"/>
      <c r="C561" s="2"/>
      <c r="D561" s="1"/>
      <c r="E561" s="11"/>
      <c r="F561" s="6"/>
      <c r="G561" s="2"/>
      <c r="H561" s="2"/>
      <c r="I561" s="2"/>
      <c r="J561" s="2"/>
      <c r="K561" s="2"/>
      <c r="L561" s="2"/>
      <c r="M561" s="2"/>
      <c r="N561" s="2"/>
      <c r="O561" s="2"/>
      <c r="P561" s="2"/>
      <c r="Q561" s="2"/>
      <c r="R561" s="2"/>
      <c r="S561" s="2"/>
      <c r="T561" s="2"/>
      <c r="U561" s="2"/>
      <c r="V561" s="2"/>
      <c r="W561" s="2"/>
      <c r="X561" s="2"/>
      <c r="Y561" s="2"/>
      <c r="Z561" s="2"/>
    </row>
    <row r="562" spans="2:26" ht="15.75" customHeight="1">
      <c r="B562" s="2"/>
      <c r="C562" s="2"/>
      <c r="D562" s="1"/>
      <c r="E562" s="11"/>
      <c r="F562" s="6"/>
      <c r="G562" s="2"/>
      <c r="H562" s="2"/>
      <c r="I562" s="2"/>
      <c r="J562" s="2"/>
      <c r="K562" s="2"/>
      <c r="L562" s="2"/>
      <c r="M562" s="2"/>
      <c r="N562" s="2"/>
      <c r="O562" s="2"/>
      <c r="P562" s="2"/>
      <c r="Q562" s="2"/>
      <c r="R562" s="2"/>
      <c r="S562" s="2"/>
      <c r="T562" s="2"/>
      <c r="U562" s="2"/>
      <c r="V562" s="2"/>
      <c r="W562" s="2"/>
      <c r="X562" s="2"/>
      <c r="Y562" s="2"/>
      <c r="Z562" s="2"/>
    </row>
    <row r="563" spans="2:26" ht="15.75" customHeight="1">
      <c r="B563" s="2"/>
      <c r="C563" s="2"/>
      <c r="D563" s="1"/>
      <c r="E563" s="11"/>
      <c r="F563" s="6"/>
      <c r="G563" s="2"/>
      <c r="H563" s="2"/>
      <c r="I563" s="2"/>
      <c r="J563" s="2"/>
      <c r="K563" s="2"/>
      <c r="L563" s="2"/>
      <c r="M563" s="2"/>
      <c r="N563" s="2"/>
      <c r="O563" s="2"/>
      <c r="P563" s="2"/>
      <c r="Q563" s="2"/>
      <c r="R563" s="2"/>
      <c r="S563" s="2"/>
      <c r="T563" s="2"/>
      <c r="U563" s="2"/>
      <c r="V563" s="2"/>
      <c r="W563" s="2"/>
      <c r="X563" s="2"/>
      <c r="Y563" s="2"/>
      <c r="Z563" s="2"/>
    </row>
    <row r="564" spans="2:26" ht="15.75" customHeight="1">
      <c r="B564" s="2"/>
      <c r="C564" s="2"/>
      <c r="D564" s="1"/>
      <c r="E564" s="11"/>
      <c r="F564" s="6"/>
      <c r="G564" s="2"/>
      <c r="H564" s="2"/>
      <c r="I564" s="2"/>
      <c r="J564" s="2"/>
      <c r="K564" s="2"/>
      <c r="L564" s="2"/>
      <c r="M564" s="2"/>
      <c r="N564" s="2"/>
      <c r="O564" s="2"/>
      <c r="P564" s="2"/>
      <c r="Q564" s="2"/>
      <c r="R564" s="2"/>
      <c r="S564" s="2"/>
      <c r="T564" s="2"/>
      <c r="U564" s="2"/>
      <c r="V564" s="2"/>
      <c r="W564" s="2"/>
      <c r="X564" s="2"/>
      <c r="Y564" s="2"/>
      <c r="Z564" s="2"/>
    </row>
    <row r="565" spans="2:26" ht="15.75" customHeight="1">
      <c r="B565" s="2"/>
      <c r="C565" s="2"/>
      <c r="D565" s="1"/>
      <c r="E565" s="11"/>
      <c r="F565" s="6"/>
      <c r="G565" s="2"/>
      <c r="H565" s="2"/>
      <c r="I565" s="2"/>
      <c r="J565" s="2"/>
      <c r="K565" s="2"/>
      <c r="L565" s="2"/>
      <c r="M565" s="2"/>
      <c r="N565" s="2"/>
      <c r="O565" s="2"/>
      <c r="P565" s="2"/>
      <c r="Q565" s="2"/>
      <c r="R565" s="2"/>
      <c r="S565" s="2"/>
      <c r="T565" s="2"/>
      <c r="U565" s="2"/>
      <c r="V565" s="2"/>
      <c r="W565" s="2"/>
      <c r="X565" s="2"/>
      <c r="Y565" s="2"/>
      <c r="Z565" s="2"/>
    </row>
    <row r="566" spans="2:26" ht="15.75" customHeight="1">
      <c r="B566" s="2"/>
      <c r="C566" s="2"/>
      <c r="D566" s="1"/>
      <c r="E566" s="11"/>
      <c r="F566" s="6"/>
      <c r="G566" s="2"/>
      <c r="H566" s="2"/>
      <c r="I566" s="2"/>
      <c r="J566" s="2"/>
      <c r="K566" s="2"/>
      <c r="L566" s="2"/>
      <c r="M566" s="2"/>
      <c r="N566" s="2"/>
      <c r="O566" s="2"/>
      <c r="P566" s="2"/>
      <c r="Q566" s="2"/>
      <c r="R566" s="2"/>
      <c r="S566" s="2"/>
      <c r="T566" s="2"/>
      <c r="U566" s="2"/>
      <c r="V566" s="2"/>
      <c r="W566" s="2"/>
      <c r="X566" s="2"/>
      <c r="Y566" s="2"/>
      <c r="Z566" s="2"/>
    </row>
    <row r="567" spans="2:26" ht="15.75" customHeight="1">
      <c r="B567" s="2"/>
      <c r="C567" s="2"/>
      <c r="D567" s="1"/>
      <c r="E567" s="11"/>
      <c r="F567" s="6"/>
      <c r="G567" s="2"/>
      <c r="H567" s="2"/>
      <c r="I567" s="2"/>
      <c r="J567" s="2"/>
      <c r="K567" s="2"/>
      <c r="L567" s="2"/>
      <c r="M567" s="2"/>
      <c r="N567" s="2"/>
      <c r="O567" s="2"/>
      <c r="P567" s="2"/>
      <c r="Q567" s="2"/>
      <c r="R567" s="2"/>
      <c r="S567" s="2"/>
      <c r="T567" s="2"/>
      <c r="U567" s="2"/>
      <c r="V567" s="2"/>
      <c r="W567" s="2"/>
      <c r="X567" s="2"/>
      <c r="Y567" s="2"/>
      <c r="Z567" s="2"/>
    </row>
    <row r="568" spans="2:26" ht="15.75" customHeight="1">
      <c r="B568" s="2"/>
      <c r="C568" s="2"/>
      <c r="D568" s="1"/>
      <c r="E568" s="11"/>
      <c r="F568" s="6"/>
      <c r="G568" s="2"/>
      <c r="H568" s="2"/>
      <c r="I568" s="2"/>
      <c r="J568" s="2"/>
      <c r="K568" s="2"/>
      <c r="L568" s="2"/>
      <c r="M568" s="2"/>
      <c r="N568" s="2"/>
      <c r="O568" s="2"/>
      <c r="P568" s="2"/>
      <c r="Q568" s="2"/>
      <c r="R568" s="2"/>
      <c r="S568" s="2"/>
      <c r="T568" s="2"/>
      <c r="U568" s="2"/>
      <c r="V568" s="2"/>
      <c r="W568" s="2"/>
      <c r="X568" s="2"/>
      <c r="Y568" s="2"/>
      <c r="Z568" s="2"/>
    </row>
    <row r="569" spans="2:26" ht="15.75" customHeight="1">
      <c r="B569" s="2"/>
      <c r="C569" s="2"/>
      <c r="D569" s="1"/>
      <c r="E569" s="11"/>
      <c r="F569" s="6"/>
      <c r="G569" s="2"/>
      <c r="H569" s="2"/>
      <c r="I569" s="2"/>
      <c r="J569" s="2"/>
      <c r="K569" s="2"/>
      <c r="L569" s="2"/>
      <c r="M569" s="2"/>
      <c r="N569" s="2"/>
      <c r="O569" s="2"/>
      <c r="P569" s="2"/>
      <c r="Q569" s="2"/>
      <c r="R569" s="2"/>
      <c r="S569" s="2"/>
      <c r="T569" s="2"/>
      <c r="U569" s="2"/>
      <c r="V569" s="2"/>
      <c r="W569" s="2"/>
      <c r="X569" s="2"/>
      <c r="Y569" s="2"/>
      <c r="Z569" s="2"/>
    </row>
    <row r="570" spans="2:26" ht="15.75" customHeight="1">
      <c r="B570" s="2"/>
      <c r="C570" s="2"/>
      <c r="D570" s="1"/>
      <c r="E570" s="11"/>
      <c r="F570" s="6"/>
      <c r="G570" s="2"/>
      <c r="H570" s="2"/>
      <c r="I570" s="2"/>
      <c r="J570" s="2"/>
      <c r="K570" s="2"/>
      <c r="L570" s="2"/>
      <c r="M570" s="2"/>
      <c r="N570" s="2"/>
      <c r="O570" s="2"/>
      <c r="P570" s="2"/>
      <c r="Q570" s="2"/>
      <c r="R570" s="2"/>
      <c r="S570" s="2"/>
      <c r="T570" s="2"/>
      <c r="U570" s="2"/>
      <c r="V570" s="2"/>
      <c r="W570" s="2"/>
      <c r="X570" s="2"/>
      <c r="Y570" s="2"/>
      <c r="Z570" s="2"/>
    </row>
    <row r="571" spans="2:26" ht="15.75" customHeight="1">
      <c r="B571" s="2"/>
      <c r="C571" s="2"/>
      <c r="D571" s="1"/>
      <c r="E571" s="11"/>
      <c r="F571" s="6"/>
      <c r="G571" s="2"/>
      <c r="H571" s="2"/>
      <c r="I571" s="2"/>
      <c r="J571" s="2"/>
      <c r="K571" s="2"/>
      <c r="L571" s="2"/>
      <c r="M571" s="2"/>
      <c r="N571" s="2"/>
      <c r="O571" s="2"/>
      <c r="P571" s="2"/>
      <c r="Q571" s="2"/>
      <c r="R571" s="2"/>
      <c r="S571" s="2"/>
      <c r="T571" s="2"/>
      <c r="U571" s="2"/>
      <c r="V571" s="2"/>
      <c r="W571" s="2"/>
      <c r="X571" s="2"/>
      <c r="Y571" s="2"/>
      <c r="Z571" s="2"/>
    </row>
    <row r="572" spans="2:26" ht="15.75" customHeight="1">
      <c r="B572" s="2"/>
      <c r="C572" s="2"/>
      <c r="D572" s="1"/>
      <c r="E572" s="11"/>
      <c r="F572" s="6"/>
      <c r="G572" s="2"/>
      <c r="H572" s="2"/>
      <c r="I572" s="2"/>
      <c r="J572" s="2"/>
      <c r="K572" s="2"/>
      <c r="L572" s="2"/>
      <c r="M572" s="2"/>
      <c r="N572" s="2"/>
      <c r="O572" s="2"/>
      <c r="P572" s="2"/>
      <c r="Q572" s="2"/>
      <c r="R572" s="2"/>
      <c r="S572" s="2"/>
      <c r="T572" s="2"/>
      <c r="U572" s="2"/>
      <c r="V572" s="2"/>
      <c r="W572" s="2"/>
      <c r="X572" s="2"/>
      <c r="Y572" s="2"/>
      <c r="Z572" s="2"/>
    </row>
    <row r="573" spans="2:26" ht="15.75" customHeight="1">
      <c r="B573" s="2"/>
      <c r="C573" s="2"/>
      <c r="D573" s="1"/>
      <c r="E573" s="11"/>
      <c r="F573" s="6"/>
      <c r="G573" s="2"/>
      <c r="H573" s="2"/>
      <c r="I573" s="2"/>
      <c r="J573" s="2"/>
      <c r="K573" s="2"/>
      <c r="L573" s="2"/>
      <c r="M573" s="2"/>
      <c r="N573" s="2"/>
      <c r="O573" s="2"/>
      <c r="P573" s="2"/>
      <c r="Q573" s="2"/>
      <c r="R573" s="2"/>
      <c r="S573" s="2"/>
      <c r="T573" s="2"/>
      <c r="U573" s="2"/>
      <c r="V573" s="2"/>
      <c r="W573" s="2"/>
      <c r="X573" s="2"/>
      <c r="Y573" s="2"/>
      <c r="Z573" s="2"/>
    </row>
    <row r="574" spans="2:26" ht="15.75" customHeight="1">
      <c r="B574" s="2"/>
      <c r="C574" s="2"/>
      <c r="D574" s="1"/>
      <c r="E574" s="11"/>
      <c r="F574" s="6"/>
      <c r="G574" s="2"/>
      <c r="H574" s="2"/>
      <c r="I574" s="2"/>
      <c r="J574" s="2"/>
      <c r="K574" s="2"/>
      <c r="L574" s="2"/>
      <c r="M574" s="2"/>
      <c r="N574" s="2"/>
      <c r="O574" s="2"/>
      <c r="P574" s="2"/>
      <c r="Q574" s="2"/>
      <c r="R574" s="2"/>
      <c r="S574" s="2"/>
      <c r="T574" s="2"/>
      <c r="U574" s="2"/>
      <c r="V574" s="2"/>
      <c r="W574" s="2"/>
      <c r="X574" s="2"/>
      <c r="Y574" s="2"/>
      <c r="Z574" s="2"/>
    </row>
    <row r="575" spans="2:26" ht="15.75" customHeight="1">
      <c r="B575" s="2"/>
      <c r="C575" s="2"/>
      <c r="D575" s="1"/>
      <c r="E575" s="11"/>
      <c r="F575" s="6"/>
      <c r="G575" s="2"/>
      <c r="H575" s="2"/>
      <c r="I575" s="2"/>
      <c r="J575" s="2"/>
      <c r="K575" s="2"/>
      <c r="L575" s="2"/>
      <c r="M575" s="2"/>
      <c r="N575" s="2"/>
      <c r="O575" s="2"/>
      <c r="P575" s="2"/>
      <c r="Q575" s="2"/>
      <c r="R575" s="2"/>
      <c r="S575" s="2"/>
      <c r="T575" s="2"/>
      <c r="U575" s="2"/>
      <c r="V575" s="2"/>
      <c r="W575" s="2"/>
      <c r="X575" s="2"/>
      <c r="Y575" s="2"/>
      <c r="Z575" s="2"/>
    </row>
    <row r="576" spans="2:26" ht="15.75" customHeight="1">
      <c r="B576" s="2"/>
      <c r="C576" s="2"/>
      <c r="D576" s="1"/>
      <c r="E576" s="11"/>
      <c r="F576" s="6"/>
      <c r="G576" s="2"/>
      <c r="H576" s="2"/>
      <c r="I576" s="2"/>
      <c r="J576" s="2"/>
      <c r="K576" s="2"/>
      <c r="L576" s="2"/>
      <c r="M576" s="2"/>
      <c r="N576" s="2"/>
      <c r="O576" s="2"/>
      <c r="P576" s="2"/>
      <c r="Q576" s="2"/>
      <c r="R576" s="2"/>
      <c r="S576" s="2"/>
      <c r="T576" s="2"/>
      <c r="U576" s="2"/>
      <c r="V576" s="2"/>
      <c r="W576" s="2"/>
      <c r="X576" s="2"/>
      <c r="Y576" s="2"/>
      <c r="Z576" s="2"/>
    </row>
    <row r="577" spans="2:26" ht="15.75" customHeight="1">
      <c r="B577" s="2"/>
      <c r="C577" s="2"/>
      <c r="D577" s="1"/>
      <c r="E577" s="11"/>
      <c r="F577" s="6"/>
      <c r="G577" s="2"/>
      <c r="H577" s="2"/>
      <c r="I577" s="2"/>
      <c r="J577" s="2"/>
      <c r="K577" s="2"/>
      <c r="L577" s="2"/>
      <c r="M577" s="2"/>
      <c r="N577" s="2"/>
      <c r="O577" s="2"/>
      <c r="P577" s="2"/>
      <c r="Q577" s="2"/>
      <c r="R577" s="2"/>
      <c r="S577" s="2"/>
      <c r="T577" s="2"/>
      <c r="U577" s="2"/>
      <c r="V577" s="2"/>
      <c r="W577" s="2"/>
      <c r="X577" s="2"/>
      <c r="Y577" s="2"/>
      <c r="Z577" s="2"/>
    </row>
    <row r="578" spans="2:26" ht="15.75" customHeight="1">
      <c r="B578" s="2"/>
      <c r="C578" s="2"/>
      <c r="D578" s="1"/>
      <c r="E578" s="11"/>
      <c r="F578" s="6"/>
      <c r="G578" s="2"/>
      <c r="H578" s="2"/>
      <c r="I578" s="2"/>
      <c r="J578" s="2"/>
      <c r="K578" s="2"/>
      <c r="L578" s="2"/>
      <c r="M578" s="2"/>
      <c r="N578" s="2"/>
      <c r="O578" s="2"/>
      <c r="P578" s="2"/>
      <c r="Q578" s="2"/>
      <c r="R578" s="2"/>
      <c r="S578" s="2"/>
      <c r="T578" s="2"/>
      <c r="U578" s="2"/>
      <c r="V578" s="2"/>
      <c r="W578" s="2"/>
      <c r="X578" s="2"/>
      <c r="Y578" s="2"/>
      <c r="Z578" s="2"/>
    </row>
    <row r="579" spans="2:26" ht="15.75" customHeight="1">
      <c r="B579" s="2"/>
      <c r="C579" s="2"/>
      <c r="D579" s="1"/>
      <c r="E579" s="11"/>
      <c r="F579" s="6"/>
      <c r="G579" s="2"/>
      <c r="H579" s="2"/>
      <c r="I579" s="2"/>
      <c r="J579" s="2"/>
      <c r="K579" s="2"/>
      <c r="L579" s="2"/>
      <c r="M579" s="2"/>
      <c r="N579" s="2"/>
      <c r="O579" s="2"/>
      <c r="P579" s="2"/>
      <c r="Q579" s="2"/>
      <c r="R579" s="2"/>
      <c r="S579" s="2"/>
      <c r="T579" s="2"/>
      <c r="U579" s="2"/>
      <c r="V579" s="2"/>
      <c r="W579" s="2"/>
      <c r="X579" s="2"/>
      <c r="Y579" s="2"/>
      <c r="Z579" s="2"/>
    </row>
    <row r="580" spans="2:26" ht="15.75" customHeight="1">
      <c r="B580" s="2"/>
      <c r="C580" s="2"/>
      <c r="D580" s="1"/>
      <c r="E580" s="11"/>
      <c r="F580" s="6"/>
      <c r="G580" s="2"/>
      <c r="H580" s="2"/>
      <c r="I580" s="2"/>
      <c r="J580" s="2"/>
      <c r="K580" s="2"/>
      <c r="L580" s="2"/>
      <c r="M580" s="2"/>
      <c r="N580" s="2"/>
      <c r="O580" s="2"/>
      <c r="P580" s="2"/>
      <c r="Q580" s="2"/>
      <c r="R580" s="2"/>
      <c r="S580" s="2"/>
      <c r="T580" s="2"/>
      <c r="U580" s="2"/>
      <c r="V580" s="2"/>
      <c r="W580" s="2"/>
      <c r="X580" s="2"/>
      <c r="Y580" s="2"/>
      <c r="Z580" s="2"/>
    </row>
    <row r="581" spans="2:26" ht="15.75" customHeight="1">
      <c r="B581" s="2"/>
      <c r="C581" s="2"/>
      <c r="D581" s="1"/>
      <c r="E581" s="11"/>
      <c r="F581" s="6"/>
      <c r="G581" s="2"/>
      <c r="H581" s="2"/>
      <c r="I581" s="2"/>
      <c r="J581" s="2"/>
      <c r="K581" s="2"/>
      <c r="L581" s="2"/>
      <c r="M581" s="2"/>
      <c r="N581" s="2"/>
      <c r="O581" s="2"/>
      <c r="P581" s="2"/>
      <c r="Q581" s="2"/>
      <c r="R581" s="2"/>
      <c r="S581" s="2"/>
      <c r="T581" s="2"/>
      <c r="U581" s="2"/>
      <c r="V581" s="2"/>
      <c r="W581" s="2"/>
      <c r="X581" s="2"/>
      <c r="Y581" s="2"/>
      <c r="Z581" s="2"/>
    </row>
    <row r="582" spans="2:26" ht="15.75" customHeight="1">
      <c r="B582" s="2"/>
      <c r="C582" s="2"/>
      <c r="D582" s="1"/>
      <c r="E582" s="11"/>
      <c r="F582" s="6"/>
      <c r="G582" s="2"/>
      <c r="H582" s="2"/>
      <c r="I582" s="2"/>
      <c r="J582" s="2"/>
      <c r="K582" s="2"/>
      <c r="L582" s="2"/>
      <c r="M582" s="2"/>
      <c r="N582" s="2"/>
      <c r="O582" s="2"/>
      <c r="P582" s="2"/>
      <c r="Q582" s="2"/>
      <c r="R582" s="2"/>
      <c r="S582" s="2"/>
      <c r="T582" s="2"/>
      <c r="U582" s="2"/>
      <c r="V582" s="2"/>
      <c r="W582" s="2"/>
      <c r="X582" s="2"/>
      <c r="Y582" s="2"/>
      <c r="Z582" s="2"/>
    </row>
    <row r="583" spans="2:26" ht="15.75" customHeight="1">
      <c r="B583" s="2"/>
      <c r="C583" s="2"/>
      <c r="D583" s="1"/>
      <c r="E583" s="11"/>
      <c r="F583" s="6"/>
      <c r="G583" s="2"/>
      <c r="H583" s="2"/>
      <c r="I583" s="2"/>
      <c r="J583" s="2"/>
      <c r="K583" s="2"/>
      <c r="L583" s="2"/>
      <c r="M583" s="2"/>
      <c r="N583" s="2"/>
      <c r="O583" s="2"/>
      <c r="P583" s="2"/>
      <c r="Q583" s="2"/>
      <c r="R583" s="2"/>
      <c r="S583" s="2"/>
      <c r="T583" s="2"/>
      <c r="U583" s="2"/>
      <c r="V583" s="2"/>
      <c r="W583" s="2"/>
      <c r="X583" s="2"/>
      <c r="Y583" s="2"/>
      <c r="Z583" s="2"/>
    </row>
    <row r="584" spans="2:26" ht="15.75" customHeight="1">
      <c r="B584" s="2"/>
      <c r="C584" s="2"/>
      <c r="D584" s="1"/>
      <c r="E584" s="11"/>
      <c r="F584" s="6"/>
      <c r="G584" s="2"/>
      <c r="H584" s="2"/>
      <c r="I584" s="2"/>
      <c r="J584" s="2"/>
      <c r="K584" s="2"/>
      <c r="L584" s="2"/>
      <c r="M584" s="2"/>
      <c r="N584" s="2"/>
      <c r="O584" s="2"/>
      <c r="P584" s="2"/>
      <c r="Q584" s="2"/>
      <c r="R584" s="2"/>
      <c r="S584" s="2"/>
      <c r="T584" s="2"/>
      <c r="U584" s="2"/>
      <c r="V584" s="2"/>
      <c r="W584" s="2"/>
      <c r="X584" s="2"/>
      <c r="Y584" s="2"/>
      <c r="Z584" s="2"/>
    </row>
    <row r="585" spans="2:26" ht="15.75" customHeight="1">
      <c r="B585" s="2"/>
      <c r="C585" s="2"/>
      <c r="D585" s="1"/>
      <c r="E585" s="11"/>
      <c r="F585" s="6"/>
      <c r="G585" s="2"/>
      <c r="H585" s="2"/>
      <c r="I585" s="2"/>
      <c r="J585" s="2"/>
      <c r="K585" s="2"/>
      <c r="L585" s="2"/>
      <c r="M585" s="2"/>
      <c r="N585" s="2"/>
      <c r="O585" s="2"/>
      <c r="P585" s="2"/>
      <c r="Q585" s="2"/>
      <c r="R585" s="2"/>
      <c r="S585" s="2"/>
      <c r="T585" s="2"/>
      <c r="U585" s="2"/>
      <c r="V585" s="2"/>
      <c r="W585" s="2"/>
      <c r="X585" s="2"/>
      <c r="Y585" s="2"/>
      <c r="Z585" s="2"/>
    </row>
    <row r="586" spans="2:26" ht="15.75" customHeight="1">
      <c r="B586" s="2"/>
      <c r="C586" s="2"/>
      <c r="D586" s="1"/>
      <c r="E586" s="11"/>
      <c r="F586" s="6"/>
      <c r="G586" s="2"/>
      <c r="H586" s="2"/>
      <c r="I586" s="2"/>
      <c r="J586" s="2"/>
      <c r="K586" s="2"/>
      <c r="L586" s="2"/>
      <c r="M586" s="2"/>
      <c r="N586" s="2"/>
      <c r="O586" s="2"/>
      <c r="P586" s="2"/>
      <c r="Q586" s="2"/>
      <c r="R586" s="2"/>
      <c r="S586" s="2"/>
      <c r="T586" s="2"/>
      <c r="U586" s="2"/>
      <c r="V586" s="2"/>
      <c r="W586" s="2"/>
      <c r="X586" s="2"/>
      <c r="Y586" s="2"/>
      <c r="Z586" s="2"/>
    </row>
    <row r="587" spans="2:26" ht="15.75" customHeight="1">
      <c r="B587" s="2"/>
      <c r="C587" s="2"/>
      <c r="D587" s="1"/>
      <c r="E587" s="11"/>
      <c r="F587" s="6"/>
      <c r="G587" s="2"/>
      <c r="H587" s="2"/>
      <c r="I587" s="2"/>
      <c r="J587" s="2"/>
      <c r="K587" s="2"/>
      <c r="L587" s="2"/>
      <c r="M587" s="2"/>
      <c r="N587" s="2"/>
      <c r="O587" s="2"/>
      <c r="P587" s="2"/>
      <c r="Q587" s="2"/>
      <c r="R587" s="2"/>
      <c r="S587" s="2"/>
      <c r="T587" s="2"/>
      <c r="U587" s="2"/>
      <c r="V587" s="2"/>
      <c r="W587" s="2"/>
      <c r="X587" s="2"/>
      <c r="Y587" s="2"/>
      <c r="Z587" s="2"/>
    </row>
    <row r="588" spans="2:26" ht="15.75" customHeight="1">
      <c r="B588" s="2"/>
      <c r="C588" s="2"/>
      <c r="D588" s="1"/>
      <c r="E588" s="11"/>
      <c r="F588" s="6"/>
      <c r="G588" s="2"/>
      <c r="H588" s="2"/>
      <c r="I588" s="2"/>
      <c r="J588" s="2"/>
      <c r="K588" s="2"/>
      <c r="L588" s="2"/>
      <c r="M588" s="2"/>
      <c r="N588" s="2"/>
      <c r="O588" s="2"/>
      <c r="P588" s="2"/>
      <c r="Q588" s="2"/>
      <c r="R588" s="2"/>
      <c r="S588" s="2"/>
      <c r="T588" s="2"/>
      <c r="U588" s="2"/>
      <c r="V588" s="2"/>
      <c r="W588" s="2"/>
      <c r="X588" s="2"/>
      <c r="Y588" s="2"/>
      <c r="Z588" s="2"/>
    </row>
    <row r="589" spans="2:26" ht="15.75" customHeight="1">
      <c r="B589" s="2"/>
      <c r="C589" s="2"/>
      <c r="D589" s="1"/>
      <c r="E589" s="11"/>
      <c r="F589" s="6"/>
      <c r="G589" s="2"/>
      <c r="H589" s="2"/>
      <c r="I589" s="2"/>
      <c r="J589" s="2"/>
      <c r="K589" s="2"/>
      <c r="L589" s="2"/>
      <c r="M589" s="2"/>
      <c r="N589" s="2"/>
      <c r="O589" s="2"/>
      <c r="P589" s="2"/>
      <c r="Q589" s="2"/>
      <c r="R589" s="2"/>
      <c r="S589" s="2"/>
      <c r="T589" s="2"/>
      <c r="U589" s="2"/>
      <c r="V589" s="2"/>
      <c r="W589" s="2"/>
      <c r="X589" s="2"/>
      <c r="Y589" s="2"/>
      <c r="Z589" s="2"/>
    </row>
    <row r="590" spans="2:26" ht="15.75" customHeight="1">
      <c r="B590" s="2"/>
      <c r="C590" s="2"/>
      <c r="D590" s="1"/>
      <c r="E590" s="11"/>
      <c r="F590" s="6"/>
      <c r="G590" s="2"/>
      <c r="H590" s="2"/>
      <c r="I590" s="2"/>
      <c r="J590" s="2"/>
      <c r="K590" s="2"/>
      <c r="L590" s="2"/>
      <c r="M590" s="2"/>
      <c r="N590" s="2"/>
      <c r="O590" s="2"/>
      <c r="P590" s="2"/>
      <c r="Q590" s="2"/>
      <c r="R590" s="2"/>
      <c r="S590" s="2"/>
      <c r="T590" s="2"/>
      <c r="U590" s="2"/>
      <c r="V590" s="2"/>
      <c r="W590" s="2"/>
      <c r="X590" s="2"/>
      <c r="Y590" s="2"/>
      <c r="Z590" s="2"/>
    </row>
    <row r="591" spans="2:26" ht="15.75" customHeight="1">
      <c r="B591" s="2"/>
      <c r="C591" s="2"/>
      <c r="D591" s="1"/>
      <c r="E591" s="11"/>
      <c r="F591" s="6"/>
      <c r="G591" s="2"/>
      <c r="H591" s="2"/>
      <c r="I591" s="2"/>
      <c r="J591" s="2"/>
      <c r="K591" s="2"/>
      <c r="L591" s="2"/>
      <c r="M591" s="2"/>
      <c r="N591" s="2"/>
      <c r="O591" s="2"/>
      <c r="P591" s="2"/>
      <c r="Q591" s="2"/>
      <c r="R591" s="2"/>
      <c r="S591" s="2"/>
      <c r="T591" s="2"/>
      <c r="U591" s="2"/>
      <c r="V591" s="2"/>
      <c r="W591" s="2"/>
      <c r="X591" s="2"/>
      <c r="Y591" s="2"/>
      <c r="Z591" s="2"/>
    </row>
    <row r="592" spans="2:26" ht="15.75" customHeight="1">
      <c r="B592" s="2"/>
      <c r="C592" s="2"/>
      <c r="D592" s="1"/>
      <c r="E592" s="11"/>
      <c r="F592" s="6"/>
      <c r="G592" s="2"/>
      <c r="H592" s="2"/>
      <c r="I592" s="2"/>
      <c r="J592" s="2"/>
      <c r="K592" s="2"/>
      <c r="L592" s="2"/>
      <c r="M592" s="2"/>
      <c r="N592" s="2"/>
      <c r="O592" s="2"/>
      <c r="P592" s="2"/>
      <c r="Q592" s="2"/>
      <c r="R592" s="2"/>
      <c r="S592" s="2"/>
      <c r="T592" s="2"/>
      <c r="U592" s="2"/>
      <c r="V592" s="2"/>
      <c r="W592" s="2"/>
      <c r="X592" s="2"/>
      <c r="Y592" s="2"/>
      <c r="Z592" s="2"/>
    </row>
    <row r="593" spans="2:26" ht="15.75" customHeight="1">
      <c r="B593" s="2"/>
      <c r="C593" s="2"/>
      <c r="D593" s="1"/>
      <c r="E593" s="11"/>
      <c r="F593" s="6"/>
      <c r="G593" s="2"/>
      <c r="H593" s="2"/>
      <c r="I593" s="2"/>
      <c r="J593" s="2"/>
      <c r="K593" s="2"/>
      <c r="L593" s="2"/>
      <c r="M593" s="2"/>
      <c r="N593" s="2"/>
      <c r="O593" s="2"/>
      <c r="P593" s="2"/>
      <c r="Q593" s="2"/>
      <c r="R593" s="2"/>
      <c r="S593" s="2"/>
      <c r="T593" s="2"/>
      <c r="U593" s="2"/>
      <c r="V593" s="2"/>
      <c r="W593" s="2"/>
      <c r="X593" s="2"/>
      <c r="Y593" s="2"/>
      <c r="Z593" s="2"/>
    </row>
    <row r="594" spans="2:26" ht="15.75" customHeight="1">
      <c r="B594" s="2"/>
      <c r="C594" s="2"/>
      <c r="D594" s="1"/>
      <c r="E594" s="11"/>
      <c r="F594" s="6"/>
      <c r="G594" s="2"/>
      <c r="H594" s="2"/>
      <c r="I594" s="2"/>
      <c r="J594" s="2"/>
      <c r="K594" s="2"/>
      <c r="L594" s="2"/>
      <c r="M594" s="2"/>
      <c r="N594" s="2"/>
      <c r="O594" s="2"/>
      <c r="P594" s="2"/>
      <c r="Q594" s="2"/>
      <c r="R594" s="2"/>
      <c r="S594" s="2"/>
      <c r="T594" s="2"/>
      <c r="U594" s="2"/>
      <c r="V594" s="2"/>
      <c r="W594" s="2"/>
      <c r="X594" s="2"/>
      <c r="Y594" s="2"/>
      <c r="Z594" s="2"/>
    </row>
    <row r="595" spans="2:26" ht="15.75" customHeight="1">
      <c r="B595" s="2"/>
      <c r="C595" s="2"/>
      <c r="D595" s="1"/>
      <c r="E595" s="11"/>
      <c r="F595" s="6"/>
      <c r="G595" s="2"/>
      <c r="H595" s="2"/>
      <c r="I595" s="2"/>
      <c r="J595" s="2"/>
      <c r="K595" s="2"/>
      <c r="L595" s="2"/>
      <c r="M595" s="2"/>
      <c r="N595" s="2"/>
      <c r="O595" s="2"/>
      <c r="P595" s="2"/>
      <c r="Q595" s="2"/>
      <c r="R595" s="2"/>
      <c r="S595" s="2"/>
      <c r="T595" s="2"/>
      <c r="U595" s="2"/>
      <c r="V595" s="2"/>
      <c r="W595" s="2"/>
      <c r="X595" s="2"/>
      <c r="Y595" s="2"/>
      <c r="Z595" s="2"/>
    </row>
    <row r="596" spans="2:26" ht="15.75" customHeight="1">
      <c r="B596" s="2"/>
      <c r="C596" s="2"/>
      <c r="D596" s="1"/>
      <c r="E596" s="11"/>
      <c r="F596" s="6"/>
      <c r="G596" s="2"/>
      <c r="H596" s="2"/>
      <c r="I596" s="2"/>
      <c r="J596" s="2"/>
      <c r="K596" s="2"/>
      <c r="L596" s="2"/>
      <c r="M596" s="2"/>
      <c r="N596" s="2"/>
      <c r="O596" s="2"/>
      <c r="P596" s="2"/>
      <c r="Q596" s="2"/>
      <c r="R596" s="2"/>
      <c r="S596" s="2"/>
      <c r="T596" s="2"/>
      <c r="U596" s="2"/>
      <c r="V596" s="2"/>
      <c r="W596" s="2"/>
      <c r="X596" s="2"/>
      <c r="Y596" s="2"/>
      <c r="Z596" s="2"/>
    </row>
    <row r="597" spans="2:26" ht="15.75" customHeight="1">
      <c r="B597" s="2"/>
      <c r="C597" s="2"/>
      <c r="D597" s="1"/>
      <c r="E597" s="11"/>
      <c r="F597" s="6"/>
      <c r="G597" s="2"/>
      <c r="H597" s="2"/>
      <c r="I597" s="2"/>
      <c r="J597" s="2"/>
      <c r="K597" s="2"/>
      <c r="L597" s="2"/>
      <c r="M597" s="2"/>
      <c r="N597" s="2"/>
      <c r="O597" s="2"/>
      <c r="P597" s="2"/>
      <c r="Q597" s="2"/>
      <c r="R597" s="2"/>
      <c r="S597" s="2"/>
      <c r="T597" s="2"/>
      <c r="U597" s="2"/>
      <c r="V597" s="2"/>
      <c r="W597" s="2"/>
      <c r="X597" s="2"/>
      <c r="Y597" s="2"/>
      <c r="Z597" s="2"/>
    </row>
    <row r="598" spans="2:26" ht="15.75" customHeight="1">
      <c r="B598" s="2"/>
      <c r="C598" s="2"/>
      <c r="D598" s="1"/>
      <c r="E598" s="11"/>
      <c r="F598" s="6"/>
      <c r="G598" s="2"/>
      <c r="H598" s="2"/>
      <c r="I598" s="2"/>
      <c r="J598" s="2"/>
      <c r="K598" s="2"/>
      <c r="L598" s="2"/>
      <c r="M598" s="2"/>
      <c r="N598" s="2"/>
      <c r="O598" s="2"/>
      <c r="P598" s="2"/>
      <c r="Q598" s="2"/>
      <c r="R598" s="2"/>
      <c r="S598" s="2"/>
      <c r="T598" s="2"/>
      <c r="U598" s="2"/>
      <c r="V598" s="2"/>
      <c r="W598" s="2"/>
      <c r="X598" s="2"/>
      <c r="Y598" s="2"/>
      <c r="Z598" s="2"/>
    </row>
    <row r="599" spans="2:26" ht="15.75" customHeight="1">
      <c r="B599" s="2"/>
      <c r="C599" s="2"/>
      <c r="D599" s="1"/>
      <c r="E599" s="11"/>
      <c r="F599" s="6"/>
      <c r="G599" s="2"/>
      <c r="H599" s="2"/>
      <c r="I599" s="2"/>
      <c r="J599" s="2"/>
      <c r="K599" s="2"/>
      <c r="L599" s="2"/>
      <c r="M599" s="2"/>
      <c r="N599" s="2"/>
      <c r="O599" s="2"/>
      <c r="P599" s="2"/>
      <c r="Q599" s="2"/>
      <c r="R599" s="2"/>
      <c r="S599" s="2"/>
      <c r="T599" s="2"/>
      <c r="U599" s="2"/>
      <c r="V599" s="2"/>
      <c r="W599" s="2"/>
      <c r="X599" s="2"/>
      <c r="Y599" s="2"/>
      <c r="Z599" s="2"/>
    </row>
    <row r="600" spans="2:26" ht="15.75" customHeight="1">
      <c r="B600" s="2"/>
      <c r="C600" s="2"/>
      <c r="D600" s="1"/>
      <c r="E600" s="11"/>
      <c r="F600" s="6"/>
      <c r="G600" s="2"/>
      <c r="H600" s="2"/>
      <c r="I600" s="2"/>
      <c r="J600" s="2"/>
      <c r="K600" s="2"/>
      <c r="L600" s="2"/>
      <c r="M600" s="2"/>
      <c r="N600" s="2"/>
      <c r="O600" s="2"/>
      <c r="P600" s="2"/>
      <c r="Q600" s="2"/>
      <c r="R600" s="2"/>
      <c r="S600" s="2"/>
      <c r="T600" s="2"/>
      <c r="U600" s="2"/>
      <c r="V600" s="2"/>
      <c r="W600" s="2"/>
      <c r="X600" s="2"/>
      <c r="Y600" s="2"/>
      <c r="Z600" s="2"/>
    </row>
    <row r="601" spans="2:26" ht="15.75" customHeight="1">
      <c r="B601" s="2"/>
      <c r="C601" s="2"/>
      <c r="D601" s="1"/>
      <c r="E601" s="11"/>
      <c r="F601" s="6"/>
      <c r="G601" s="2"/>
      <c r="H601" s="2"/>
      <c r="I601" s="2"/>
      <c r="J601" s="2"/>
      <c r="K601" s="2"/>
      <c r="L601" s="2"/>
      <c r="M601" s="2"/>
      <c r="N601" s="2"/>
      <c r="O601" s="2"/>
      <c r="P601" s="2"/>
      <c r="Q601" s="2"/>
      <c r="R601" s="2"/>
      <c r="S601" s="2"/>
      <c r="T601" s="2"/>
      <c r="U601" s="2"/>
      <c r="V601" s="2"/>
      <c r="W601" s="2"/>
      <c r="X601" s="2"/>
      <c r="Y601" s="2"/>
      <c r="Z601" s="2"/>
    </row>
    <row r="602" spans="2:26" ht="15.75" customHeight="1">
      <c r="B602" s="2"/>
      <c r="C602" s="2"/>
      <c r="D602" s="1"/>
      <c r="E602" s="11"/>
      <c r="F602" s="6"/>
      <c r="G602" s="2"/>
      <c r="H602" s="2"/>
      <c r="I602" s="2"/>
      <c r="J602" s="2"/>
      <c r="K602" s="2"/>
      <c r="L602" s="2"/>
      <c r="M602" s="2"/>
      <c r="N602" s="2"/>
      <c r="O602" s="2"/>
      <c r="P602" s="2"/>
      <c r="Q602" s="2"/>
      <c r="R602" s="2"/>
      <c r="S602" s="2"/>
      <c r="T602" s="2"/>
      <c r="U602" s="2"/>
      <c r="V602" s="2"/>
      <c r="W602" s="2"/>
      <c r="X602" s="2"/>
      <c r="Y602" s="2"/>
      <c r="Z602" s="2"/>
    </row>
    <row r="603" spans="2:26" ht="15.75" customHeight="1">
      <c r="B603" s="2"/>
      <c r="C603" s="2"/>
      <c r="D603" s="1"/>
      <c r="E603" s="11"/>
      <c r="F603" s="6"/>
      <c r="G603" s="2"/>
      <c r="H603" s="2"/>
      <c r="I603" s="2"/>
      <c r="J603" s="2"/>
      <c r="K603" s="2"/>
      <c r="L603" s="2"/>
      <c r="M603" s="2"/>
      <c r="N603" s="2"/>
      <c r="O603" s="2"/>
      <c r="P603" s="2"/>
      <c r="Q603" s="2"/>
      <c r="R603" s="2"/>
      <c r="S603" s="2"/>
      <c r="T603" s="2"/>
      <c r="U603" s="2"/>
      <c r="V603" s="2"/>
      <c r="W603" s="2"/>
      <c r="X603" s="2"/>
      <c r="Y603" s="2"/>
      <c r="Z603" s="2"/>
    </row>
    <row r="604" spans="2:26" ht="15.75" customHeight="1">
      <c r="B604" s="2"/>
      <c r="C604" s="2"/>
      <c r="D604" s="1"/>
      <c r="E604" s="11"/>
      <c r="F604" s="6"/>
      <c r="G604" s="2"/>
      <c r="H604" s="2"/>
      <c r="I604" s="2"/>
      <c r="J604" s="2"/>
      <c r="K604" s="2"/>
      <c r="L604" s="2"/>
      <c r="M604" s="2"/>
      <c r="N604" s="2"/>
      <c r="O604" s="2"/>
      <c r="P604" s="2"/>
      <c r="Q604" s="2"/>
      <c r="R604" s="2"/>
      <c r="S604" s="2"/>
      <c r="T604" s="2"/>
      <c r="U604" s="2"/>
      <c r="V604" s="2"/>
      <c r="W604" s="2"/>
      <c r="X604" s="2"/>
      <c r="Y604" s="2"/>
      <c r="Z604" s="2"/>
    </row>
    <row r="605" spans="2:26" ht="15.75" customHeight="1">
      <c r="B605" s="2"/>
      <c r="C605" s="2"/>
      <c r="D605" s="1"/>
      <c r="E605" s="11"/>
      <c r="F605" s="6"/>
      <c r="G605" s="2"/>
      <c r="H605" s="2"/>
      <c r="I605" s="2"/>
      <c r="J605" s="2"/>
      <c r="K605" s="2"/>
      <c r="L605" s="2"/>
      <c r="M605" s="2"/>
      <c r="N605" s="2"/>
      <c r="O605" s="2"/>
      <c r="P605" s="2"/>
      <c r="Q605" s="2"/>
      <c r="R605" s="2"/>
      <c r="S605" s="2"/>
      <c r="T605" s="2"/>
      <c r="U605" s="2"/>
      <c r="V605" s="2"/>
      <c r="W605" s="2"/>
      <c r="X605" s="2"/>
      <c r="Y605" s="2"/>
      <c r="Z605" s="2"/>
    </row>
    <row r="606" spans="2:26" ht="15.75" customHeight="1">
      <c r="B606" s="2"/>
      <c r="C606" s="2"/>
      <c r="D606" s="1"/>
      <c r="E606" s="11"/>
      <c r="F606" s="6"/>
      <c r="G606" s="2"/>
      <c r="H606" s="2"/>
      <c r="I606" s="2"/>
      <c r="J606" s="2"/>
      <c r="K606" s="2"/>
      <c r="L606" s="2"/>
      <c r="M606" s="2"/>
      <c r="N606" s="2"/>
      <c r="O606" s="2"/>
      <c r="P606" s="2"/>
      <c r="Q606" s="2"/>
      <c r="R606" s="2"/>
      <c r="S606" s="2"/>
      <c r="T606" s="2"/>
      <c r="U606" s="2"/>
      <c r="V606" s="2"/>
      <c r="W606" s="2"/>
      <c r="X606" s="2"/>
      <c r="Y606" s="2"/>
      <c r="Z606" s="2"/>
    </row>
    <row r="607" spans="2:26" ht="15.75" customHeight="1">
      <c r="B607" s="2"/>
      <c r="C607" s="2"/>
      <c r="D607" s="1"/>
      <c r="E607" s="11"/>
      <c r="F607" s="6"/>
      <c r="G607" s="2"/>
      <c r="H607" s="2"/>
      <c r="I607" s="2"/>
      <c r="J607" s="2"/>
      <c r="K607" s="2"/>
      <c r="L607" s="2"/>
      <c r="M607" s="2"/>
      <c r="N607" s="2"/>
      <c r="O607" s="2"/>
      <c r="P607" s="2"/>
      <c r="Q607" s="2"/>
      <c r="R607" s="2"/>
      <c r="S607" s="2"/>
      <c r="T607" s="2"/>
      <c r="U607" s="2"/>
      <c r="V607" s="2"/>
      <c r="W607" s="2"/>
      <c r="X607" s="2"/>
      <c r="Y607" s="2"/>
      <c r="Z607" s="2"/>
    </row>
    <row r="608" spans="2:26" ht="15.75" customHeight="1">
      <c r="B608" s="2"/>
      <c r="C608" s="2"/>
      <c r="D608" s="1"/>
      <c r="E608" s="11"/>
      <c r="F608" s="6"/>
      <c r="G608" s="2"/>
      <c r="H608" s="2"/>
      <c r="I608" s="2"/>
      <c r="J608" s="2"/>
      <c r="K608" s="2"/>
      <c r="L608" s="2"/>
      <c r="M608" s="2"/>
      <c r="N608" s="2"/>
      <c r="O608" s="2"/>
      <c r="P608" s="2"/>
      <c r="Q608" s="2"/>
      <c r="R608" s="2"/>
      <c r="S608" s="2"/>
      <c r="T608" s="2"/>
      <c r="U608" s="2"/>
      <c r="V608" s="2"/>
      <c r="W608" s="2"/>
      <c r="X608" s="2"/>
      <c r="Y608" s="2"/>
      <c r="Z608" s="2"/>
    </row>
    <row r="609" spans="2:26" ht="15.75" customHeight="1">
      <c r="B609" s="2"/>
      <c r="C609" s="2"/>
      <c r="D609" s="1"/>
      <c r="E609" s="11"/>
      <c r="F609" s="6"/>
      <c r="G609" s="2"/>
      <c r="H609" s="2"/>
      <c r="I609" s="2"/>
      <c r="J609" s="2"/>
      <c r="K609" s="2"/>
      <c r="L609" s="2"/>
      <c r="M609" s="2"/>
      <c r="N609" s="2"/>
      <c r="O609" s="2"/>
      <c r="P609" s="2"/>
      <c r="Q609" s="2"/>
      <c r="R609" s="2"/>
      <c r="S609" s="2"/>
      <c r="T609" s="2"/>
      <c r="U609" s="2"/>
      <c r="V609" s="2"/>
      <c r="W609" s="2"/>
      <c r="X609" s="2"/>
      <c r="Y609" s="2"/>
      <c r="Z609" s="2"/>
    </row>
    <row r="610" spans="2:26" ht="15.75" customHeight="1">
      <c r="B610" s="2"/>
      <c r="C610" s="2"/>
      <c r="D610" s="1"/>
      <c r="E610" s="11"/>
      <c r="F610" s="6"/>
      <c r="G610" s="2"/>
      <c r="H610" s="2"/>
      <c r="I610" s="2"/>
      <c r="J610" s="2"/>
      <c r="K610" s="2"/>
      <c r="L610" s="2"/>
      <c r="M610" s="2"/>
      <c r="N610" s="2"/>
      <c r="O610" s="2"/>
      <c r="P610" s="2"/>
      <c r="Q610" s="2"/>
      <c r="R610" s="2"/>
      <c r="S610" s="2"/>
      <c r="T610" s="2"/>
      <c r="U610" s="2"/>
      <c r="V610" s="2"/>
      <c r="W610" s="2"/>
      <c r="X610" s="2"/>
      <c r="Y610" s="2"/>
      <c r="Z610" s="2"/>
    </row>
    <row r="611" spans="2:26" ht="15.75" customHeight="1">
      <c r="B611" s="2"/>
      <c r="C611" s="2"/>
      <c r="D611" s="1"/>
      <c r="E611" s="11"/>
      <c r="F611" s="6"/>
      <c r="G611" s="2"/>
      <c r="H611" s="2"/>
      <c r="I611" s="2"/>
      <c r="J611" s="2"/>
      <c r="K611" s="2"/>
      <c r="L611" s="2"/>
      <c r="M611" s="2"/>
      <c r="N611" s="2"/>
      <c r="O611" s="2"/>
      <c r="P611" s="2"/>
      <c r="Q611" s="2"/>
      <c r="R611" s="2"/>
      <c r="S611" s="2"/>
      <c r="T611" s="2"/>
      <c r="U611" s="2"/>
      <c r="V611" s="2"/>
      <c r="W611" s="2"/>
      <c r="X611" s="2"/>
      <c r="Y611" s="2"/>
      <c r="Z611" s="2"/>
    </row>
    <row r="612" spans="2:26" ht="15.75" customHeight="1">
      <c r="B612" s="2"/>
      <c r="C612" s="2"/>
      <c r="D612" s="1"/>
      <c r="E612" s="11"/>
      <c r="F612" s="6"/>
      <c r="G612" s="2"/>
      <c r="H612" s="2"/>
      <c r="I612" s="2"/>
      <c r="J612" s="2"/>
      <c r="K612" s="2"/>
      <c r="L612" s="2"/>
      <c r="M612" s="2"/>
      <c r="N612" s="2"/>
      <c r="O612" s="2"/>
      <c r="P612" s="2"/>
      <c r="Q612" s="2"/>
      <c r="R612" s="2"/>
      <c r="S612" s="2"/>
      <c r="T612" s="2"/>
      <c r="U612" s="2"/>
      <c r="V612" s="2"/>
      <c r="W612" s="2"/>
      <c r="X612" s="2"/>
      <c r="Y612" s="2"/>
      <c r="Z612" s="2"/>
    </row>
    <row r="613" spans="2:26" ht="15.75" customHeight="1">
      <c r="B613" s="2"/>
      <c r="C613" s="2"/>
      <c r="D613" s="1"/>
      <c r="E613" s="11"/>
      <c r="F613" s="6"/>
      <c r="G613" s="2"/>
      <c r="H613" s="2"/>
      <c r="I613" s="2"/>
      <c r="J613" s="2"/>
      <c r="K613" s="2"/>
      <c r="L613" s="2"/>
      <c r="M613" s="2"/>
      <c r="N613" s="2"/>
      <c r="O613" s="2"/>
      <c r="P613" s="2"/>
      <c r="Q613" s="2"/>
      <c r="R613" s="2"/>
      <c r="S613" s="2"/>
      <c r="T613" s="2"/>
      <c r="U613" s="2"/>
      <c r="V613" s="2"/>
      <c r="W613" s="2"/>
      <c r="X613" s="2"/>
      <c r="Y613" s="2"/>
      <c r="Z613" s="2"/>
    </row>
    <row r="614" spans="2:26" ht="15.75" customHeight="1">
      <c r="B614" s="2"/>
      <c r="C614" s="2"/>
      <c r="D614" s="1"/>
      <c r="E614" s="11"/>
      <c r="F614" s="6"/>
      <c r="G614" s="2"/>
      <c r="H614" s="2"/>
      <c r="I614" s="2"/>
      <c r="J614" s="2"/>
      <c r="K614" s="2"/>
      <c r="L614" s="2"/>
      <c r="M614" s="2"/>
      <c r="N614" s="2"/>
      <c r="O614" s="2"/>
      <c r="P614" s="2"/>
      <c r="Q614" s="2"/>
      <c r="R614" s="2"/>
      <c r="S614" s="2"/>
      <c r="T614" s="2"/>
      <c r="U614" s="2"/>
      <c r="V614" s="2"/>
      <c r="W614" s="2"/>
      <c r="X614" s="2"/>
      <c r="Y614" s="2"/>
      <c r="Z614" s="2"/>
    </row>
    <row r="615" spans="2:26" ht="15.75" customHeight="1">
      <c r="B615" s="2"/>
      <c r="C615" s="2"/>
      <c r="D615" s="1"/>
      <c r="E615" s="11"/>
      <c r="F615" s="6"/>
      <c r="G615" s="2"/>
      <c r="H615" s="2"/>
      <c r="I615" s="2"/>
      <c r="J615" s="2"/>
      <c r="K615" s="2"/>
      <c r="L615" s="2"/>
      <c r="M615" s="2"/>
      <c r="N615" s="2"/>
      <c r="O615" s="2"/>
      <c r="P615" s="2"/>
      <c r="Q615" s="2"/>
      <c r="R615" s="2"/>
      <c r="S615" s="2"/>
      <c r="T615" s="2"/>
      <c r="U615" s="2"/>
      <c r="V615" s="2"/>
      <c r="W615" s="2"/>
      <c r="X615" s="2"/>
      <c r="Y615" s="2"/>
      <c r="Z615" s="2"/>
    </row>
    <row r="616" spans="2:26" ht="15.75" customHeight="1">
      <c r="B616" s="2"/>
      <c r="C616" s="2"/>
      <c r="D616" s="1"/>
      <c r="E616" s="11"/>
      <c r="F616" s="6"/>
      <c r="G616" s="2"/>
      <c r="H616" s="2"/>
      <c r="I616" s="2"/>
      <c r="J616" s="2"/>
      <c r="K616" s="2"/>
      <c r="L616" s="2"/>
      <c r="M616" s="2"/>
      <c r="N616" s="2"/>
      <c r="O616" s="2"/>
      <c r="P616" s="2"/>
      <c r="Q616" s="2"/>
      <c r="R616" s="2"/>
      <c r="S616" s="2"/>
      <c r="T616" s="2"/>
      <c r="U616" s="2"/>
      <c r="V616" s="2"/>
      <c r="W616" s="2"/>
      <c r="X616" s="2"/>
      <c r="Y616" s="2"/>
      <c r="Z616" s="2"/>
    </row>
    <row r="617" spans="2:26" ht="15.75" customHeight="1">
      <c r="B617" s="2"/>
      <c r="C617" s="2"/>
      <c r="D617" s="1"/>
      <c r="E617" s="11"/>
      <c r="F617" s="6"/>
      <c r="G617" s="2"/>
      <c r="H617" s="2"/>
      <c r="I617" s="2"/>
      <c r="J617" s="2"/>
      <c r="K617" s="2"/>
      <c r="L617" s="2"/>
      <c r="M617" s="2"/>
      <c r="N617" s="2"/>
      <c r="O617" s="2"/>
      <c r="P617" s="2"/>
      <c r="Q617" s="2"/>
      <c r="R617" s="2"/>
      <c r="S617" s="2"/>
      <c r="T617" s="2"/>
      <c r="U617" s="2"/>
      <c r="V617" s="2"/>
      <c r="W617" s="2"/>
      <c r="X617" s="2"/>
      <c r="Y617" s="2"/>
      <c r="Z617" s="2"/>
    </row>
    <row r="618" spans="2:26" ht="15.75" customHeight="1">
      <c r="B618" s="2"/>
      <c r="C618" s="2"/>
      <c r="D618" s="1"/>
      <c r="E618" s="11"/>
      <c r="F618" s="6"/>
      <c r="G618" s="2"/>
      <c r="H618" s="2"/>
      <c r="I618" s="2"/>
      <c r="J618" s="2"/>
      <c r="K618" s="2"/>
      <c r="L618" s="2"/>
      <c r="M618" s="2"/>
      <c r="N618" s="2"/>
      <c r="O618" s="2"/>
      <c r="P618" s="2"/>
      <c r="Q618" s="2"/>
      <c r="R618" s="2"/>
      <c r="S618" s="2"/>
      <c r="T618" s="2"/>
      <c r="U618" s="2"/>
      <c r="V618" s="2"/>
      <c r="W618" s="2"/>
      <c r="X618" s="2"/>
      <c r="Y618" s="2"/>
      <c r="Z618" s="2"/>
    </row>
    <row r="619" spans="2:26" ht="15.75" customHeight="1">
      <c r="B619" s="2"/>
      <c r="C619" s="2"/>
      <c r="D619" s="1"/>
      <c r="E619" s="11"/>
      <c r="F619" s="6"/>
      <c r="G619" s="2"/>
      <c r="H619" s="2"/>
      <c r="I619" s="2"/>
      <c r="J619" s="2"/>
      <c r="K619" s="2"/>
      <c r="L619" s="2"/>
      <c r="M619" s="2"/>
      <c r="N619" s="2"/>
      <c r="O619" s="2"/>
      <c r="P619" s="2"/>
      <c r="Q619" s="2"/>
      <c r="R619" s="2"/>
      <c r="S619" s="2"/>
      <c r="T619" s="2"/>
      <c r="U619" s="2"/>
      <c r="V619" s="2"/>
      <c r="W619" s="2"/>
      <c r="X619" s="2"/>
      <c r="Y619" s="2"/>
      <c r="Z619" s="2"/>
    </row>
    <row r="620" spans="2:26" ht="15.75" customHeight="1">
      <c r="B620" s="2"/>
      <c r="C620" s="2"/>
      <c r="D620" s="1"/>
      <c r="E620" s="11"/>
      <c r="F620" s="6"/>
      <c r="G620" s="2"/>
      <c r="H620" s="2"/>
      <c r="I620" s="2"/>
      <c r="J620" s="2"/>
      <c r="K620" s="2"/>
      <c r="L620" s="2"/>
      <c r="M620" s="2"/>
      <c r="N620" s="2"/>
      <c r="O620" s="2"/>
      <c r="P620" s="2"/>
      <c r="Q620" s="2"/>
      <c r="R620" s="2"/>
      <c r="S620" s="2"/>
      <c r="T620" s="2"/>
      <c r="U620" s="2"/>
      <c r="V620" s="2"/>
      <c r="W620" s="2"/>
      <c r="X620" s="2"/>
      <c r="Y620" s="2"/>
      <c r="Z620" s="2"/>
    </row>
    <row r="621" spans="2:26" ht="15.75" customHeight="1">
      <c r="B621" s="2"/>
      <c r="C621" s="2"/>
      <c r="D621" s="1"/>
      <c r="E621" s="11"/>
      <c r="F621" s="6"/>
      <c r="G621" s="2"/>
      <c r="H621" s="2"/>
      <c r="I621" s="2"/>
      <c r="J621" s="2"/>
      <c r="K621" s="2"/>
      <c r="L621" s="2"/>
      <c r="M621" s="2"/>
      <c r="N621" s="2"/>
      <c r="O621" s="2"/>
      <c r="P621" s="2"/>
      <c r="Q621" s="2"/>
      <c r="R621" s="2"/>
      <c r="S621" s="2"/>
      <c r="T621" s="2"/>
      <c r="U621" s="2"/>
      <c r="V621" s="2"/>
      <c r="W621" s="2"/>
      <c r="X621" s="2"/>
      <c r="Y621" s="2"/>
      <c r="Z621" s="2"/>
    </row>
    <row r="622" spans="2:26" ht="15.75" customHeight="1">
      <c r="B622" s="2"/>
      <c r="C622" s="2"/>
      <c r="D622" s="1"/>
      <c r="E622" s="11"/>
      <c r="F622" s="6"/>
      <c r="G622" s="2"/>
      <c r="H622" s="2"/>
      <c r="I622" s="2"/>
      <c r="J622" s="2"/>
      <c r="K622" s="2"/>
      <c r="L622" s="2"/>
      <c r="M622" s="2"/>
      <c r="N622" s="2"/>
      <c r="O622" s="2"/>
      <c r="P622" s="2"/>
      <c r="Q622" s="2"/>
      <c r="R622" s="2"/>
      <c r="S622" s="2"/>
      <c r="T622" s="2"/>
      <c r="U622" s="2"/>
      <c r="V622" s="2"/>
      <c r="W622" s="2"/>
      <c r="X622" s="2"/>
      <c r="Y622" s="2"/>
      <c r="Z622" s="2"/>
    </row>
    <row r="623" spans="2:26" ht="15.75" customHeight="1">
      <c r="B623" s="2"/>
      <c r="C623" s="2"/>
      <c r="D623" s="1"/>
      <c r="E623" s="11"/>
      <c r="F623" s="6"/>
      <c r="G623" s="2"/>
      <c r="H623" s="2"/>
      <c r="I623" s="2"/>
      <c r="J623" s="2"/>
      <c r="K623" s="2"/>
      <c r="L623" s="2"/>
      <c r="M623" s="2"/>
      <c r="N623" s="2"/>
      <c r="O623" s="2"/>
      <c r="P623" s="2"/>
      <c r="Q623" s="2"/>
      <c r="R623" s="2"/>
      <c r="S623" s="2"/>
      <c r="T623" s="2"/>
      <c r="U623" s="2"/>
      <c r="V623" s="2"/>
      <c r="W623" s="2"/>
      <c r="X623" s="2"/>
      <c r="Y623" s="2"/>
      <c r="Z623" s="2"/>
    </row>
    <row r="624" spans="2:26" ht="15.75" customHeight="1">
      <c r="B624" s="2"/>
      <c r="C624" s="2"/>
      <c r="D624" s="1"/>
      <c r="E624" s="11"/>
      <c r="F624" s="6"/>
      <c r="G624" s="2"/>
      <c r="H624" s="2"/>
      <c r="I624" s="2"/>
      <c r="J624" s="2"/>
      <c r="K624" s="2"/>
      <c r="L624" s="2"/>
      <c r="M624" s="2"/>
      <c r="N624" s="2"/>
      <c r="O624" s="2"/>
      <c r="P624" s="2"/>
      <c r="Q624" s="2"/>
      <c r="R624" s="2"/>
      <c r="S624" s="2"/>
      <c r="T624" s="2"/>
      <c r="U624" s="2"/>
      <c r="V624" s="2"/>
      <c r="W624" s="2"/>
      <c r="X624" s="2"/>
      <c r="Y624" s="2"/>
      <c r="Z624" s="2"/>
    </row>
    <row r="625" spans="2:26" ht="15.75" customHeight="1">
      <c r="B625" s="2"/>
      <c r="C625" s="2"/>
      <c r="D625" s="1"/>
      <c r="E625" s="11"/>
      <c r="F625" s="6"/>
      <c r="G625" s="2"/>
      <c r="H625" s="2"/>
      <c r="I625" s="2"/>
      <c r="J625" s="2"/>
      <c r="K625" s="2"/>
      <c r="L625" s="2"/>
      <c r="M625" s="2"/>
      <c r="N625" s="2"/>
      <c r="O625" s="2"/>
      <c r="P625" s="2"/>
      <c r="Q625" s="2"/>
      <c r="R625" s="2"/>
      <c r="S625" s="2"/>
      <c r="T625" s="2"/>
      <c r="U625" s="2"/>
      <c r="V625" s="2"/>
      <c r="W625" s="2"/>
      <c r="X625" s="2"/>
      <c r="Y625" s="2"/>
      <c r="Z625" s="2"/>
    </row>
    <row r="626" spans="2:26" ht="15.75" customHeight="1">
      <c r="B626" s="2"/>
      <c r="C626" s="2"/>
      <c r="D626" s="1"/>
      <c r="E626" s="11"/>
      <c r="F626" s="6"/>
      <c r="G626" s="2"/>
      <c r="H626" s="2"/>
      <c r="I626" s="2"/>
      <c r="J626" s="2"/>
      <c r="K626" s="2"/>
      <c r="L626" s="2"/>
      <c r="M626" s="2"/>
      <c r="N626" s="2"/>
      <c r="O626" s="2"/>
      <c r="P626" s="2"/>
      <c r="Q626" s="2"/>
      <c r="R626" s="2"/>
      <c r="S626" s="2"/>
      <c r="T626" s="2"/>
      <c r="U626" s="2"/>
      <c r="V626" s="2"/>
      <c r="W626" s="2"/>
      <c r="X626" s="2"/>
      <c r="Y626" s="2"/>
      <c r="Z626" s="2"/>
    </row>
    <row r="627" spans="2:26" ht="15.75" customHeight="1">
      <c r="B627" s="2"/>
      <c r="C627" s="2"/>
      <c r="D627" s="1"/>
      <c r="E627" s="11"/>
      <c r="F627" s="6"/>
      <c r="G627" s="2"/>
      <c r="H627" s="2"/>
      <c r="I627" s="2"/>
      <c r="J627" s="2"/>
      <c r="K627" s="2"/>
      <c r="L627" s="2"/>
      <c r="M627" s="2"/>
      <c r="N627" s="2"/>
      <c r="O627" s="2"/>
      <c r="P627" s="2"/>
      <c r="Q627" s="2"/>
      <c r="R627" s="2"/>
      <c r="S627" s="2"/>
      <c r="T627" s="2"/>
      <c r="U627" s="2"/>
      <c r="V627" s="2"/>
      <c r="W627" s="2"/>
      <c r="X627" s="2"/>
      <c r="Y627" s="2"/>
      <c r="Z627" s="2"/>
    </row>
    <row r="628" spans="2:26" ht="15.75" customHeight="1">
      <c r="B628" s="2"/>
      <c r="C628" s="2"/>
      <c r="D628" s="1"/>
      <c r="E628" s="11"/>
      <c r="F628" s="6"/>
      <c r="G628" s="2"/>
      <c r="H628" s="2"/>
      <c r="I628" s="2"/>
      <c r="J628" s="2"/>
      <c r="K628" s="2"/>
      <c r="L628" s="2"/>
      <c r="M628" s="2"/>
      <c r="N628" s="2"/>
      <c r="O628" s="2"/>
      <c r="P628" s="2"/>
      <c r="Q628" s="2"/>
      <c r="R628" s="2"/>
      <c r="S628" s="2"/>
      <c r="T628" s="2"/>
      <c r="U628" s="2"/>
      <c r="V628" s="2"/>
      <c r="W628" s="2"/>
      <c r="X628" s="2"/>
      <c r="Y628" s="2"/>
      <c r="Z628" s="2"/>
    </row>
    <row r="629" spans="2:26" ht="15.75" customHeight="1">
      <c r="B629" s="2"/>
      <c r="C629" s="2"/>
      <c r="D629" s="1"/>
      <c r="E629" s="11"/>
      <c r="F629" s="6"/>
      <c r="G629" s="2"/>
      <c r="H629" s="2"/>
      <c r="I629" s="2"/>
      <c r="J629" s="2"/>
      <c r="K629" s="2"/>
      <c r="L629" s="2"/>
      <c r="M629" s="2"/>
      <c r="N629" s="2"/>
      <c r="O629" s="2"/>
      <c r="P629" s="2"/>
      <c r="Q629" s="2"/>
      <c r="R629" s="2"/>
      <c r="S629" s="2"/>
      <c r="T629" s="2"/>
      <c r="U629" s="2"/>
      <c r="V629" s="2"/>
      <c r="W629" s="2"/>
      <c r="X629" s="2"/>
      <c r="Y629" s="2"/>
      <c r="Z629" s="2"/>
    </row>
    <row r="630" spans="2:26" ht="15.75" customHeight="1">
      <c r="B630" s="2"/>
      <c r="C630" s="2"/>
      <c r="D630" s="1"/>
      <c r="E630" s="11"/>
      <c r="F630" s="6"/>
      <c r="G630" s="2"/>
      <c r="H630" s="2"/>
      <c r="I630" s="2"/>
      <c r="J630" s="2"/>
      <c r="K630" s="2"/>
      <c r="L630" s="2"/>
      <c r="M630" s="2"/>
      <c r="N630" s="2"/>
      <c r="O630" s="2"/>
      <c r="P630" s="2"/>
      <c r="Q630" s="2"/>
      <c r="R630" s="2"/>
      <c r="S630" s="2"/>
      <c r="T630" s="2"/>
      <c r="U630" s="2"/>
      <c r="V630" s="2"/>
      <c r="W630" s="2"/>
      <c r="X630" s="2"/>
      <c r="Y630" s="2"/>
      <c r="Z630" s="2"/>
    </row>
    <row r="631" spans="2:26" ht="15.75" customHeight="1">
      <c r="B631" s="2"/>
      <c r="C631" s="2"/>
      <c r="D631" s="1"/>
      <c r="E631" s="11"/>
      <c r="F631" s="6"/>
      <c r="G631" s="2"/>
      <c r="H631" s="2"/>
      <c r="I631" s="2"/>
      <c r="J631" s="2"/>
      <c r="K631" s="2"/>
      <c r="L631" s="2"/>
      <c r="M631" s="2"/>
      <c r="N631" s="2"/>
      <c r="O631" s="2"/>
      <c r="P631" s="2"/>
      <c r="Q631" s="2"/>
      <c r="R631" s="2"/>
      <c r="S631" s="2"/>
      <c r="T631" s="2"/>
      <c r="U631" s="2"/>
      <c r="V631" s="2"/>
      <c r="W631" s="2"/>
      <c r="X631" s="2"/>
      <c r="Y631" s="2"/>
      <c r="Z631" s="2"/>
    </row>
    <row r="632" spans="2:26" ht="15.75" customHeight="1">
      <c r="B632" s="2"/>
      <c r="C632" s="2"/>
      <c r="D632" s="1"/>
      <c r="E632" s="11"/>
      <c r="F632" s="6"/>
      <c r="G632" s="2"/>
      <c r="H632" s="2"/>
      <c r="I632" s="2"/>
      <c r="J632" s="2"/>
      <c r="K632" s="2"/>
      <c r="L632" s="2"/>
      <c r="M632" s="2"/>
      <c r="N632" s="2"/>
      <c r="O632" s="2"/>
      <c r="P632" s="2"/>
      <c r="Q632" s="2"/>
      <c r="R632" s="2"/>
      <c r="S632" s="2"/>
      <c r="T632" s="2"/>
      <c r="U632" s="2"/>
      <c r="V632" s="2"/>
      <c r="W632" s="2"/>
      <c r="X632" s="2"/>
      <c r="Y632" s="2"/>
      <c r="Z632" s="2"/>
    </row>
    <row r="633" spans="2:26" ht="15.75" customHeight="1">
      <c r="B633" s="2"/>
      <c r="C633" s="2"/>
      <c r="D633" s="1"/>
      <c r="E633" s="11"/>
      <c r="F633" s="6"/>
      <c r="G633" s="2"/>
      <c r="H633" s="2"/>
      <c r="I633" s="2"/>
      <c r="J633" s="2"/>
      <c r="K633" s="2"/>
      <c r="L633" s="2"/>
      <c r="M633" s="2"/>
      <c r="N633" s="2"/>
      <c r="O633" s="2"/>
      <c r="P633" s="2"/>
      <c r="Q633" s="2"/>
      <c r="R633" s="2"/>
      <c r="S633" s="2"/>
      <c r="T633" s="2"/>
      <c r="U633" s="2"/>
      <c r="V633" s="2"/>
      <c r="W633" s="2"/>
      <c r="X633" s="2"/>
      <c r="Y633" s="2"/>
      <c r="Z633" s="2"/>
    </row>
    <row r="634" spans="2:26" ht="15.75" customHeight="1">
      <c r="B634" s="2"/>
      <c r="C634" s="2"/>
      <c r="D634" s="1"/>
      <c r="E634" s="11"/>
      <c r="F634" s="6"/>
      <c r="G634" s="2"/>
      <c r="H634" s="2"/>
      <c r="I634" s="2"/>
      <c r="J634" s="2"/>
      <c r="K634" s="2"/>
      <c r="L634" s="2"/>
      <c r="M634" s="2"/>
      <c r="N634" s="2"/>
      <c r="O634" s="2"/>
      <c r="P634" s="2"/>
      <c r="Q634" s="2"/>
      <c r="R634" s="2"/>
      <c r="S634" s="2"/>
      <c r="T634" s="2"/>
      <c r="U634" s="2"/>
      <c r="V634" s="2"/>
      <c r="W634" s="2"/>
      <c r="X634" s="2"/>
      <c r="Y634" s="2"/>
      <c r="Z634" s="2"/>
    </row>
    <row r="635" spans="2:26" ht="15.75" customHeight="1">
      <c r="B635" s="2"/>
      <c r="C635" s="2"/>
      <c r="D635" s="1"/>
      <c r="E635" s="11"/>
      <c r="F635" s="6"/>
      <c r="G635" s="2"/>
      <c r="H635" s="2"/>
      <c r="I635" s="2"/>
      <c r="J635" s="2"/>
      <c r="K635" s="2"/>
      <c r="L635" s="2"/>
      <c r="M635" s="2"/>
      <c r="N635" s="2"/>
      <c r="O635" s="2"/>
      <c r="P635" s="2"/>
      <c r="Q635" s="2"/>
      <c r="R635" s="2"/>
      <c r="S635" s="2"/>
      <c r="T635" s="2"/>
      <c r="U635" s="2"/>
      <c r="V635" s="2"/>
      <c r="W635" s="2"/>
      <c r="X635" s="2"/>
      <c r="Y635" s="2"/>
      <c r="Z635" s="2"/>
    </row>
    <row r="636" spans="2:26" ht="15.75" customHeight="1">
      <c r="B636" s="2"/>
      <c r="C636" s="2"/>
      <c r="D636" s="1"/>
      <c r="E636" s="11"/>
      <c r="F636" s="6"/>
      <c r="G636" s="2"/>
      <c r="H636" s="2"/>
      <c r="I636" s="2"/>
      <c r="J636" s="2"/>
      <c r="K636" s="2"/>
      <c r="L636" s="2"/>
      <c r="M636" s="2"/>
      <c r="N636" s="2"/>
      <c r="O636" s="2"/>
      <c r="P636" s="2"/>
      <c r="Q636" s="2"/>
      <c r="R636" s="2"/>
      <c r="S636" s="2"/>
      <c r="T636" s="2"/>
      <c r="U636" s="2"/>
      <c r="V636" s="2"/>
      <c r="W636" s="2"/>
      <c r="X636" s="2"/>
      <c r="Y636" s="2"/>
      <c r="Z636" s="2"/>
    </row>
    <row r="637" spans="2:26" ht="15.75" customHeight="1">
      <c r="B637" s="2"/>
      <c r="C637" s="2"/>
      <c r="D637" s="1"/>
      <c r="E637" s="11"/>
      <c r="F637" s="6"/>
      <c r="G637" s="2"/>
      <c r="H637" s="2"/>
      <c r="I637" s="2"/>
      <c r="J637" s="2"/>
      <c r="K637" s="2"/>
      <c r="L637" s="2"/>
      <c r="M637" s="2"/>
      <c r="N637" s="2"/>
      <c r="O637" s="2"/>
      <c r="P637" s="2"/>
      <c r="Q637" s="2"/>
      <c r="R637" s="2"/>
      <c r="S637" s="2"/>
      <c r="T637" s="2"/>
      <c r="U637" s="2"/>
      <c r="V637" s="2"/>
      <c r="W637" s="2"/>
      <c r="X637" s="2"/>
      <c r="Y637" s="2"/>
      <c r="Z637" s="2"/>
    </row>
    <row r="638" spans="2:26" ht="15.75" customHeight="1">
      <c r="B638" s="2"/>
      <c r="C638" s="2"/>
      <c r="D638" s="1"/>
      <c r="E638" s="11"/>
      <c r="F638" s="6"/>
      <c r="G638" s="2"/>
      <c r="H638" s="2"/>
      <c r="I638" s="2"/>
      <c r="J638" s="2"/>
      <c r="K638" s="2"/>
      <c r="L638" s="2"/>
      <c r="M638" s="2"/>
      <c r="N638" s="2"/>
      <c r="O638" s="2"/>
      <c r="P638" s="2"/>
      <c r="Q638" s="2"/>
      <c r="R638" s="2"/>
      <c r="S638" s="2"/>
      <c r="T638" s="2"/>
      <c r="U638" s="2"/>
      <c r="V638" s="2"/>
      <c r="W638" s="2"/>
      <c r="X638" s="2"/>
      <c r="Y638" s="2"/>
      <c r="Z638" s="2"/>
    </row>
    <row r="639" spans="2:26" ht="15.75" customHeight="1">
      <c r="B639" s="2"/>
      <c r="C639" s="2"/>
      <c r="D639" s="1"/>
      <c r="E639" s="11"/>
      <c r="F639" s="6"/>
      <c r="G639" s="2"/>
      <c r="H639" s="2"/>
      <c r="I639" s="2"/>
      <c r="J639" s="2"/>
      <c r="K639" s="2"/>
      <c r="L639" s="2"/>
      <c r="M639" s="2"/>
      <c r="N639" s="2"/>
      <c r="O639" s="2"/>
      <c r="P639" s="2"/>
      <c r="Q639" s="2"/>
      <c r="R639" s="2"/>
      <c r="S639" s="2"/>
      <c r="T639" s="2"/>
      <c r="U639" s="2"/>
      <c r="V639" s="2"/>
      <c r="W639" s="2"/>
      <c r="X639" s="2"/>
      <c r="Y639" s="2"/>
      <c r="Z639" s="2"/>
    </row>
    <row r="640" spans="2:26" ht="15.75" customHeight="1">
      <c r="B640" s="2"/>
      <c r="C640" s="2"/>
      <c r="D640" s="1"/>
      <c r="E640" s="11"/>
      <c r="F640" s="6"/>
      <c r="G640" s="2"/>
      <c r="H640" s="2"/>
      <c r="I640" s="2"/>
      <c r="J640" s="2"/>
      <c r="K640" s="2"/>
      <c r="L640" s="2"/>
      <c r="M640" s="2"/>
      <c r="N640" s="2"/>
      <c r="O640" s="2"/>
      <c r="P640" s="2"/>
      <c r="Q640" s="2"/>
      <c r="R640" s="2"/>
      <c r="S640" s="2"/>
      <c r="T640" s="2"/>
      <c r="U640" s="2"/>
      <c r="V640" s="2"/>
      <c r="W640" s="2"/>
      <c r="X640" s="2"/>
      <c r="Y640" s="2"/>
      <c r="Z640" s="2"/>
    </row>
    <row r="641" spans="2:26" ht="15.75" customHeight="1">
      <c r="B641" s="2"/>
      <c r="C641" s="2"/>
      <c r="D641" s="1"/>
      <c r="E641" s="11"/>
      <c r="F641" s="6"/>
      <c r="G641" s="2"/>
      <c r="H641" s="2"/>
      <c r="I641" s="2"/>
      <c r="J641" s="2"/>
      <c r="K641" s="2"/>
      <c r="L641" s="2"/>
      <c r="M641" s="2"/>
      <c r="N641" s="2"/>
      <c r="O641" s="2"/>
      <c r="P641" s="2"/>
      <c r="Q641" s="2"/>
      <c r="R641" s="2"/>
      <c r="S641" s="2"/>
      <c r="T641" s="2"/>
      <c r="U641" s="2"/>
      <c r="V641" s="2"/>
      <c r="W641" s="2"/>
      <c r="X641" s="2"/>
      <c r="Y641" s="2"/>
      <c r="Z641" s="2"/>
    </row>
    <row r="642" spans="2:26" ht="15.75" customHeight="1">
      <c r="B642" s="2"/>
      <c r="C642" s="2"/>
      <c r="D642" s="1"/>
      <c r="E642" s="11"/>
      <c r="F642" s="6"/>
      <c r="G642" s="2"/>
      <c r="H642" s="2"/>
      <c r="I642" s="2"/>
      <c r="J642" s="2"/>
      <c r="K642" s="2"/>
      <c r="L642" s="2"/>
      <c r="M642" s="2"/>
      <c r="N642" s="2"/>
      <c r="O642" s="2"/>
      <c r="P642" s="2"/>
      <c r="Q642" s="2"/>
      <c r="R642" s="2"/>
      <c r="S642" s="2"/>
      <c r="T642" s="2"/>
      <c r="U642" s="2"/>
      <c r="V642" s="2"/>
      <c r="W642" s="2"/>
      <c r="X642" s="2"/>
      <c r="Y642" s="2"/>
      <c r="Z642" s="2"/>
    </row>
    <row r="643" spans="2:26" ht="15.75" customHeight="1">
      <c r="B643" s="2"/>
      <c r="C643" s="2"/>
      <c r="D643" s="1"/>
      <c r="E643" s="11"/>
      <c r="F643" s="6"/>
      <c r="G643" s="2"/>
      <c r="H643" s="2"/>
      <c r="I643" s="2"/>
      <c r="J643" s="2"/>
      <c r="K643" s="2"/>
      <c r="L643" s="2"/>
      <c r="M643" s="2"/>
      <c r="N643" s="2"/>
      <c r="O643" s="2"/>
      <c r="P643" s="2"/>
      <c r="Q643" s="2"/>
      <c r="R643" s="2"/>
      <c r="S643" s="2"/>
      <c r="T643" s="2"/>
      <c r="U643" s="2"/>
      <c r="V643" s="2"/>
      <c r="W643" s="2"/>
      <c r="X643" s="2"/>
      <c r="Y643" s="2"/>
      <c r="Z643" s="2"/>
    </row>
    <row r="644" spans="2:26" ht="15.75" customHeight="1">
      <c r="B644" s="2"/>
      <c r="C644" s="2"/>
      <c r="D644" s="1"/>
      <c r="E644" s="11"/>
      <c r="F644" s="6"/>
      <c r="G644" s="2"/>
      <c r="H644" s="2"/>
      <c r="I644" s="2"/>
      <c r="J644" s="2"/>
      <c r="K644" s="2"/>
      <c r="L644" s="2"/>
      <c r="M644" s="2"/>
      <c r="N644" s="2"/>
      <c r="O644" s="2"/>
      <c r="P644" s="2"/>
      <c r="Q644" s="2"/>
      <c r="R644" s="2"/>
      <c r="S644" s="2"/>
      <c r="T644" s="2"/>
      <c r="U644" s="2"/>
      <c r="V644" s="2"/>
      <c r="W644" s="2"/>
      <c r="X644" s="2"/>
      <c r="Y644" s="2"/>
      <c r="Z644" s="2"/>
    </row>
    <row r="645" spans="2:26" ht="15.75" customHeight="1">
      <c r="B645" s="2"/>
      <c r="C645" s="2"/>
      <c r="D645" s="1"/>
      <c r="E645" s="11"/>
      <c r="F645" s="6"/>
      <c r="G645" s="2"/>
      <c r="H645" s="2"/>
      <c r="I645" s="2"/>
      <c r="J645" s="2"/>
      <c r="K645" s="2"/>
      <c r="L645" s="2"/>
      <c r="M645" s="2"/>
      <c r="N645" s="2"/>
      <c r="O645" s="2"/>
      <c r="P645" s="2"/>
      <c r="Q645" s="2"/>
      <c r="R645" s="2"/>
      <c r="S645" s="2"/>
      <c r="T645" s="2"/>
      <c r="U645" s="2"/>
      <c r="V645" s="2"/>
      <c r="W645" s="2"/>
      <c r="X645" s="2"/>
      <c r="Y645" s="2"/>
      <c r="Z645" s="2"/>
    </row>
    <row r="646" spans="2:26" ht="15.75" customHeight="1">
      <c r="B646" s="2"/>
      <c r="C646" s="2"/>
      <c r="D646" s="1"/>
      <c r="E646" s="11"/>
      <c r="F646" s="6"/>
      <c r="G646" s="2"/>
      <c r="H646" s="2"/>
      <c r="I646" s="2"/>
      <c r="J646" s="2"/>
      <c r="K646" s="2"/>
      <c r="L646" s="2"/>
      <c r="M646" s="2"/>
      <c r="N646" s="2"/>
      <c r="O646" s="2"/>
      <c r="P646" s="2"/>
      <c r="Q646" s="2"/>
      <c r="R646" s="2"/>
      <c r="S646" s="2"/>
      <c r="T646" s="2"/>
      <c r="U646" s="2"/>
      <c r="V646" s="2"/>
      <c r="W646" s="2"/>
      <c r="X646" s="2"/>
      <c r="Y646" s="2"/>
      <c r="Z646" s="2"/>
    </row>
    <row r="647" spans="2:26" ht="15.75" customHeight="1">
      <c r="B647" s="2"/>
      <c r="C647" s="2"/>
      <c r="D647" s="1"/>
      <c r="E647" s="11"/>
      <c r="F647" s="6"/>
      <c r="G647" s="2"/>
      <c r="H647" s="2"/>
      <c r="I647" s="2"/>
      <c r="J647" s="2"/>
      <c r="K647" s="2"/>
      <c r="L647" s="2"/>
      <c r="M647" s="2"/>
      <c r="N647" s="2"/>
      <c r="O647" s="2"/>
      <c r="P647" s="2"/>
      <c r="Q647" s="2"/>
      <c r="R647" s="2"/>
      <c r="S647" s="2"/>
      <c r="T647" s="2"/>
      <c r="U647" s="2"/>
      <c r="V647" s="2"/>
      <c r="W647" s="2"/>
      <c r="X647" s="2"/>
      <c r="Y647" s="2"/>
      <c r="Z647" s="2"/>
    </row>
    <row r="648" spans="2:26" ht="15.75" customHeight="1">
      <c r="B648" s="2"/>
      <c r="C648" s="2"/>
      <c r="D648" s="1"/>
      <c r="E648" s="11"/>
      <c r="F648" s="6"/>
      <c r="G648" s="2"/>
      <c r="H648" s="2"/>
      <c r="I648" s="2"/>
      <c r="J648" s="2"/>
      <c r="K648" s="2"/>
      <c r="L648" s="2"/>
      <c r="M648" s="2"/>
      <c r="N648" s="2"/>
      <c r="O648" s="2"/>
      <c r="P648" s="2"/>
      <c r="Q648" s="2"/>
      <c r="R648" s="2"/>
      <c r="S648" s="2"/>
      <c r="T648" s="2"/>
      <c r="U648" s="2"/>
      <c r="V648" s="2"/>
      <c r="W648" s="2"/>
      <c r="X648" s="2"/>
      <c r="Y648" s="2"/>
      <c r="Z648" s="2"/>
    </row>
    <row r="649" spans="2:26" ht="15.75" customHeight="1">
      <c r="B649" s="2"/>
      <c r="C649" s="2"/>
      <c r="D649" s="1"/>
      <c r="E649" s="11"/>
      <c r="F649" s="6"/>
      <c r="G649" s="2"/>
      <c r="H649" s="2"/>
      <c r="I649" s="2"/>
      <c r="J649" s="2"/>
      <c r="K649" s="2"/>
      <c r="L649" s="2"/>
      <c r="M649" s="2"/>
      <c r="N649" s="2"/>
      <c r="O649" s="2"/>
      <c r="P649" s="2"/>
      <c r="Q649" s="2"/>
      <c r="R649" s="2"/>
      <c r="S649" s="2"/>
      <c r="T649" s="2"/>
      <c r="U649" s="2"/>
      <c r="V649" s="2"/>
      <c r="W649" s="2"/>
      <c r="X649" s="2"/>
      <c r="Y649" s="2"/>
      <c r="Z649" s="2"/>
    </row>
    <row r="650" spans="2:26" ht="15.75" customHeight="1">
      <c r="B650" s="2"/>
      <c r="C650" s="2"/>
      <c r="D650" s="1"/>
      <c r="E650" s="11"/>
      <c r="F650" s="6"/>
      <c r="G650" s="2"/>
      <c r="H650" s="2"/>
      <c r="I650" s="2"/>
      <c r="J650" s="2"/>
      <c r="K650" s="2"/>
      <c r="L650" s="2"/>
      <c r="M650" s="2"/>
      <c r="N650" s="2"/>
      <c r="O650" s="2"/>
      <c r="P650" s="2"/>
      <c r="Q650" s="2"/>
      <c r="R650" s="2"/>
      <c r="S650" s="2"/>
      <c r="T650" s="2"/>
      <c r="U650" s="2"/>
      <c r="V650" s="2"/>
      <c r="W650" s="2"/>
      <c r="X650" s="2"/>
      <c r="Y650" s="2"/>
      <c r="Z650" s="2"/>
    </row>
    <row r="651" spans="2:26" ht="15.75" customHeight="1">
      <c r="B651" s="2"/>
      <c r="C651" s="2"/>
      <c r="D651" s="1"/>
      <c r="E651" s="11"/>
      <c r="F651" s="6"/>
      <c r="G651" s="2"/>
      <c r="H651" s="2"/>
      <c r="I651" s="2"/>
      <c r="J651" s="2"/>
      <c r="K651" s="2"/>
      <c r="L651" s="2"/>
      <c r="M651" s="2"/>
      <c r="N651" s="2"/>
      <c r="O651" s="2"/>
      <c r="P651" s="2"/>
      <c r="Q651" s="2"/>
      <c r="R651" s="2"/>
      <c r="S651" s="2"/>
      <c r="T651" s="2"/>
      <c r="U651" s="2"/>
      <c r="V651" s="2"/>
      <c r="W651" s="2"/>
      <c r="X651" s="2"/>
      <c r="Y651" s="2"/>
      <c r="Z651" s="2"/>
    </row>
    <row r="652" spans="2:26" ht="15.75" customHeight="1">
      <c r="B652" s="2"/>
      <c r="C652" s="2"/>
      <c r="D652" s="1"/>
      <c r="E652" s="11"/>
      <c r="F652" s="6"/>
      <c r="G652" s="2"/>
      <c r="H652" s="2"/>
      <c r="I652" s="2"/>
      <c r="J652" s="2"/>
      <c r="K652" s="2"/>
      <c r="L652" s="2"/>
      <c r="M652" s="2"/>
      <c r="N652" s="2"/>
      <c r="O652" s="2"/>
      <c r="P652" s="2"/>
      <c r="Q652" s="2"/>
      <c r="R652" s="2"/>
      <c r="S652" s="2"/>
      <c r="T652" s="2"/>
      <c r="U652" s="2"/>
      <c r="V652" s="2"/>
      <c r="W652" s="2"/>
      <c r="X652" s="2"/>
      <c r="Y652" s="2"/>
      <c r="Z652" s="2"/>
    </row>
    <row r="653" spans="2:26" ht="15.75" customHeight="1">
      <c r="B653" s="2"/>
      <c r="C653" s="2"/>
      <c r="D653" s="1"/>
      <c r="E653" s="11"/>
      <c r="F653" s="6"/>
      <c r="G653" s="2"/>
      <c r="H653" s="2"/>
      <c r="I653" s="2"/>
      <c r="J653" s="2"/>
      <c r="K653" s="2"/>
      <c r="L653" s="2"/>
      <c r="M653" s="2"/>
      <c r="N653" s="2"/>
      <c r="O653" s="2"/>
      <c r="P653" s="2"/>
      <c r="Q653" s="2"/>
      <c r="R653" s="2"/>
      <c r="S653" s="2"/>
      <c r="T653" s="2"/>
      <c r="U653" s="2"/>
      <c r="V653" s="2"/>
      <c r="W653" s="2"/>
      <c r="X653" s="2"/>
      <c r="Y653" s="2"/>
      <c r="Z653" s="2"/>
    </row>
    <row r="654" spans="2:26" ht="15.75" customHeight="1">
      <c r="B654" s="2"/>
      <c r="C654" s="2"/>
      <c r="D654" s="1"/>
      <c r="E654" s="11"/>
      <c r="F654" s="6"/>
      <c r="G654" s="2"/>
      <c r="H654" s="2"/>
      <c r="I654" s="2"/>
      <c r="J654" s="2"/>
      <c r="K654" s="2"/>
      <c r="L654" s="2"/>
      <c r="M654" s="2"/>
      <c r="N654" s="2"/>
      <c r="O654" s="2"/>
      <c r="P654" s="2"/>
      <c r="Q654" s="2"/>
      <c r="R654" s="2"/>
      <c r="S654" s="2"/>
      <c r="T654" s="2"/>
      <c r="U654" s="2"/>
      <c r="V654" s="2"/>
      <c r="W654" s="2"/>
      <c r="X654" s="2"/>
      <c r="Y654" s="2"/>
      <c r="Z654" s="2"/>
    </row>
    <row r="655" spans="2:26" ht="15.75" customHeight="1">
      <c r="B655" s="2"/>
      <c r="C655" s="2"/>
      <c r="D655" s="1"/>
      <c r="E655" s="11"/>
      <c r="F655" s="6"/>
      <c r="G655" s="2"/>
      <c r="H655" s="2"/>
      <c r="I655" s="2"/>
      <c r="J655" s="2"/>
      <c r="K655" s="2"/>
      <c r="L655" s="2"/>
      <c r="M655" s="2"/>
      <c r="N655" s="2"/>
      <c r="O655" s="2"/>
      <c r="P655" s="2"/>
      <c r="Q655" s="2"/>
      <c r="R655" s="2"/>
      <c r="S655" s="2"/>
      <c r="T655" s="2"/>
      <c r="U655" s="2"/>
      <c r="V655" s="2"/>
      <c r="W655" s="2"/>
      <c r="X655" s="2"/>
      <c r="Y655" s="2"/>
      <c r="Z655" s="2"/>
    </row>
    <row r="656" spans="2:26" ht="15.75" customHeight="1">
      <c r="B656" s="2"/>
      <c r="C656" s="2"/>
      <c r="D656" s="1"/>
      <c r="E656" s="11"/>
      <c r="F656" s="6"/>
      <c r="G656" s="2"/>
      <c r="H656" s="2"/>
      <c r="I656" s="2"/>
      <c r="J656" s="2"/>
      <c r="K656" s="2"/>
      <c r="L656" s="2"/>
      <c r="M656" s="2"/>
      <c r="N656" s="2"/>
      <c r="O656" s="2"/>
      <c r="P656" s="2"/>
      <c r="Q656" s="2"/>
      <c r="R656" s="2"/>
      <c r="S656" s="2"/>
      <c r="T656" s="2"/>
      <c r="U656" s="2"/>
      <c r="V656" s="2"/>
      <c r="W656" s="2"/>
      <c r="X656" s="2"/>
      <c r="Y656" s="2"/>
      <c r="Z656" s="2"/>
    </row>
    <row r="657" spans="2:26" ht="15.75" customHeight="1">
      <c r="B657" s="2"/>
      <c r="C657" s="2"/>
      <c r="D657" s="1"/>
      <c r="E657" s="11"/>
      <c r="F657" s="6"/>
      <c r="G657" s="2"/>
      <c r="H657" s="2"/>
      <c r="I657" s="2"/>
      <c r="J657" s="2"/>
      <c r="K657" s="2"/>
      <c r="L657" s="2"/>
      <c r="M657" s="2"/>
      <c r="N657" s="2"/>
      <c r="O657" s="2"/>
      <c r="P657" s="2"/>
      <c r="Q657" s="2"/>
      <c r="R657" s="2"/>
      <c r="S657" s="2"/>
      <c r="T657" s="2"/>
      <c r="U657" s="2"/>
      <c r="V657" s="2"/>
      <c r="W657" s="2"/>
      <c r="X657" s="2"/>
      <c r="Y657" s="2"/>
      <c r="Z657" s="2"/>
    </row>
    <row r="658" spans="2:26" ht="15.75" customHeight="1">
      <c r="B658" s="2"/>
      <c r="C658" s="2"/>
      <c r="D658" s="1"/>
      <c r="E658" s="11"/>
      <c r="F658" s="6"/>
      <c r="G658" s="2"/>
      <c r="H658" s="2"/>
      <c r="I658" s="2"/>
      <c r="J658" s="2"/>
      <c r="K658" s="2"/>
      <c r="L658" s="2"/>
      <c r="M658" s="2"/>
      <c r="N658" s="2"/>
      <c r="O658" s="2"/>
      <c r="P658" s="2"/>
      <c r="Q658" s="2"/>
      <c r="R658" s="2"/>
      <c r="S658" s="2"/>
      <c r="T658" s="2"/>
      <c r="U658" s="2"/>
      <c r="V658" s="2"/>
      <c r="W658" s="2"/>
      <c r="X658" s="2"/>
      <c r="Y658" s="2"/>
      <c r="Z658" s="2"/>
    </row>
    <row r="659" spans="2:26" ht="15.75" customHeight="1">
      <c r="B659" s="2"/>
      <c r="C659" s="2"/>
      <c r="D659" s="1"/>
      <c r="E659" s="11"/>
      <c r="F659" s="6"/>
      <c r="G659" s="2"/>
      <c r="H659" s="2"/>
      <c r="I659" s="2"/>
      <c r="J659" s="2"/>
      <c r="K659" s="2"/>
      <c r="L659" s="2"/>
      <c r="M659" s="2"/>
      <c r="N659" s="2"/>
      <c r="O659" s="2"/>
      <c r="P659" s="2"/>
      <c r="Q659" s="2"/>
      <c r="R659" s="2"/>
      <c r="S659" s="2"/>
      <c r="T659" s="2"/>
      <c r="U659" s="2"/>
      <c r="V659" s="2"/>
      <c r="W659" s="2"/>
      <c r="X659" s="2"/>
      <c r="Y659" s="2"/>
      <c r="Z659" s="2"/>
    </row>
    <row r="660" spans="2:26" ht="15.75" customHeight="1">
      <c r="B660" s="2"/>
      <c r="C660" s="2"/>
      <c r="D660" s="1"/>
      <c r="E660" s="11"/>
      <c r="F660" s="6"/>
      <c r="G660" s="2"/>
      <c r="H660" s="2"/>
      <c r="I660" s="2"/>
      <c r="J660" s="2"/>
      <c r="K660" s="2"/>
      <c r="L660" s="2"/>
      <c r="M660" s="2"/>
      <c r="N660" s="2"/>
      <c r="O660" s="2"/>
      <c r="P660" s="2"/>
      <c r="Q660" s="2"/>
      <c r="R660" s="2"/>
      <c r="S660" s="2"/>
      <c r="T660" s="2"/>
      <c r="U660" s="2"/>
      <c r="V660" s="2"/>
      <c r="W660" s="2"/>
      <c r="X660" s="2"/>
      <c r="Y660" s="2"/>
      <c r="Z660" s="2"/>
    </row>
    <row r="661" spans="2:26" ht="15.75" customHeight="1">
      <c r="B661" s="2"/>
      <c r="C661" s="2"/>
      <c r="D661" s="1"/>
      <c r="E661" s="11"/>
      <c r="F661" s="6"/>
      <c r="G661" s="2"/>
      <c r="H661" s="2"/>
      <c r="I661" s="2"/>
      <c r="J661" s="2"/>
      <c r="K661" s="2"/>
      <c r="L661" s="2"/>
      <c r="M661" s="2"/>
      <c r="N661" s="2"/>
      <c r="O661" s="2"/>
      <c r="P661" s="2"/>
      <c r="Q661" s="2"/>
      <c r="R661" s="2"/>
      <c r="S661" s="2"/>
      <c r="T661" s="2"/>
      <c r="U661" s="2"/>
      <c r="V661" s="2"/>
      <c r="W661" s="2"/>
      <c r="X661" s="2"/>
      <c r="Y661" s="2"/>
      <c r="Z661" s="2"/>
    </row>
    <row r="662" spans="2:26" ht="15.75" customHeight="1">
      <c r="B662" s="2"/>
      <c r="C662" s="2"/>
      <c r="D662" s="1"/>
      <c r="E662" s="11"/>
      <c r="F662" s="6"/>
      <c r="G662" s="2"/>
      <c r="H662" s="2"/>
      <c r="I662" s="2"/>
      <c r="J662" s="2"/>
      <c r="K662" s="2"/>
      <c r="L662" s="2"/>
      <c r="M662" s="2"/>
      <c r="N662" s="2"/>
      <c r="O662" s="2"/>
      <c r="P662" s="2"/>
      <c r="Q662" s="2"/>
      <c r="R662" s="2"/>
      <c r="S662" s="2"/>
      <c r="T662" s="2"/>
      <c r="U662" s="2"/>
      <c r="V662" s="2"/>
      <c r="W662" s="2"/>
      <c r="X662" s="2"/>
      <c r="Y662" s="2"/>
      <c r="Z662" s="2"/>
    </row>
    <row r="663" spans="2:26" ht="15.75" customHeight="1">
      <c r="B663" s="2"/>
      <c r="C663" s="2"/>
      <c r="D663" s="1"/>
      <c r="E663" s="11"/>
      <c r="F663" s="6"/>
      <c r="G663" s="2"/>
      <c r="H663" s="2"/>
      <c r="I663" s="2"/>
      <c r="J663" s="2"/>
      <c r="K663" s="2"/>
      <c r="L663" s="2"/>
      <c r="M663" s="2"/>
      <c r="N663" s="2"/>
      <c r="O663" s="2"/>
      <c r="P663" s="2"/>
      <c r="Q663" s="2"/>
      <c r="R663" s="2"/>
      <c r="S663" s="2"/>
      <c r="T663" s="2"/>
      <c r="U663" s="2"/>
      <c r="V663" s="2"/>
      <c r="W663" s="2"/>
      <c r="X663" s="2"/>
      <c r="Y663" s="2"/>
      <c r="Z663" s="2"/>
    </row>
    <row r="664" spans="2:26" ht="15.75" customHeight="1">
      <c r="B664" s="2"/>
      <c r="C664" s="2"/>
      <c r="D664" s="1"/>
      <c r="E664" s="11"/>
      <c r="F664" s="6"/>
      <c r="G664" s="2"/>
      <c r="H664" s="2"/>
      <c r="I664" s="2"/>
      <c r="J664" s="2"/>
      <c r="K664" s="2"/>
      <c r="L664" s="2"/>
      <c r="M664" s="2"/>
      <c r="N664" s="2"/>
      <c r="O664" s="2"/>
      <c r="P664" s="2"/>
      <c r="Q664" s="2"/>
      <c r="R664" s="2"/>
      <c r="S664" s="2"/>
      <c r="T664" s="2"/>
      <c r="U664" s="2"/>
      <c r="V664" s="2"/>
      <c r="W664" s="2"/>
      <c r="X664" s="2"/>
      <c r="Y664" s="2"/>
      <c r="Z664" s="2"/>
    </row>
    <row r="665" spans="2:26" ht="15.75" customHeight="1">
      <c r="B665" s="2"/>
      <c r="C665" s="2"/>
      <c r="D665" s="1"/>
      <c r="E665" s="11"/>
      <c r="F665" s="6"/>
      <c r="G665" s="2"/>
      <c r="H665" s="2"/>
      <c r="I665" s="2"/>
      <c r="J665" s="2"/>
      <c r="K665" s="2"/>
      <c r="L665" s="2"/>
      <c r="M665" s="2"/>
      <c r="N665" s="2"/>
      <c r="O665" s="2"/>
      <c r="P665" s="2"/>
      <c r="Q665" s="2"/>
      <c r="R665" s="2"/>
      <c r="S665" s="2"/>
      <c r="T665" s="2"/>
      <c r="U665" s="2"/>
      <c r="V665" s="2"/>
      <c r="W665" s="2"/>
      <c r="X665" s="2"/>
      <c r="Y665" s="2"/>
      <c r="Z665" s="2"/>
    </row>
    <row r="666" spans="2:26" ht="15.75" customHeight="1">
      <c r="B666" s="2"/>
      <c r="C666" s="2"/>
      <c r="D666" s="1"/>
      <c r="E666" s="11"/>
      <c r="F666" s="6"/>
      <c r="G666" s="2"/>
      <c r="H666" s="2"/>
      <c r="I666" s="2"/>
      <c r="J666" s="2"/>
      <c r="K666" s="2"/>
      <c r="L666" s="2"/>
      <c r="M666" s="2"/>
      <c r="N666" s="2"/>
      <c r="O666" s="2"/>
      <c r="P666" s="2"/>
      <c r="Q666" s="2"/>
      <c r="R666" s="2"/>
      <c r="S666" s="2"/>
      <c r="T666" s="2"/>
      <c r="U666" s="2"/>
      <c r="V666" s="2"/>
      <c r="W666" s="2"/>
      <c r="X666" s="2"/>
      <c r="Y666" s="2"/>
      <c r="Z666" s="2"/>
    </row>
    <row r="667" spans="2:26" ht="15.75" customHeight="1">
      <c r="B667" s="2"/>
      <c r="C667" s="2"/>
      <c r="D667" s="1"/>
      <c r="E667" s="11"/>
      <c r="F667" s="6"/>
      <c r="G667" s="2"/>
      <c r="H667" s="2"/>
      <c r="I667" s="2"/>
      <c r="J667" s="2"/>
      <c r="K667" s="2"/>
      <c r="L667" s="2"/>
      <c r="M667" s="2"/>
      <c r="N667" s="2"/>
      <c r="O667" s="2"/>
      <c r="P667" s="2"/>
      <c r="Q667" s="2"/>
      <c r="R667" s="2"/>
      <c r="S667" s="2"/>
      <c r="T667" s="2"/>
      <c r="U667" s="2"/>
      <c r="V667" s="2"/>
      <c r="W667" s="2"/>
      <c r="X667" s="2"/>
      <c r="Y667" s="2"/>
      <c r="Z667" s="2"/>
    </row>
    <row r="668" spans="2:26" ht="15.75" customHeight="1">
      <c r="B668" s="2"/>
      <c r="C668" s="2"/>
      <c r="D668" s="1"/>
      <c r="E668" s="11"/>
      <c r="F668" s="6"/>
      <c r="G668" s="2"/>
      <c r="H668" s="2"/>
      <c r="I668" s="2"/>
      <c r="J668" s="2"/>
      <c r="K668" s="2"/>
      <c r="L668" s="2"/>
      <c r="M668" s="2"/>
      <c r="N668" s="2"/>
      <c r="O668" s="2"/>
      <c r="P668" s="2"/>
      <c r="Q668" s="2"/>
      <c r="R668" s="2"/>
      <c r="S668" s="2"/>
      <c r="T668" s="2"/>
      <c r="U668" s="2"/>
      <c r="V668" s="2"/>
      <c r="W668" s="2"/>
      <c r="X668" s="2"/>
      <c r="Y668" s="2"/>
      <c r="Z668" s="2"/>
    </row>
    <row r="669" spans="2:26" ht="15.75" customHeight="1">
      <c r="B669" s="2"/>
      <c r="C669" s="2"/>
      <c r="D669" s="1"/>
      <c r="E669" s="11"/>
      <c r="F669" s="6"/>
      <c r="G669" s="2"/>
      <c r="H669" s="2"/>
      <c r="I669" s="2"/>
      <c r="J669" s="2"/>
      <c r="K669" s="2"/>
      <c r="L669" s="2"/>
      <c r="M669" s="2"/>
      <c r="N669" s="2"/>
      <c r="O669" s="2"/>
      <c r="P669" s="2"/>
      <c r="Q669" s="2"/>
      <c r="R669" s="2"/>
      <c r="S669" s="2"/>
      <c r="T669" s="2"/>
      <c r="U669" s="2"/>
      <c r="V669" s="2"/>
      <c r="W669" s="2"/>
      <c r="X669" s="2"/>
      <c r="Y669" s="2"/>
      <c r="Z669" s="2"/>
    </row>
    <row r="670" spans="2:26" ht="15.75" customHeight="1">
      <c r="B670" s="2"/>
      <c r="C670" s="2"/>
      <c r="D670" s="1"/>
      <c r="E670" s="11"/>
      <c r="F670" s="6"/>
      <c r="G670" s="2"/>
      <c r="H670" s="2"/>
      <c r="I670" s="2"/>
      <c r="J670" s="2"/>
      <c r="K670" s="2"/>
      <c r="L670" s="2"/>
      <c r="M670" s="2"/>
      <c r="N670" s="2"/>
      <c r="O670" s="2"/>
      <c r="P670" s="2"/>
      <c r="Q670" s="2"/>
      <c r="R670" s="2"/>
      <c r="S670" s="2"/>
      <c r="T670" s="2"/>
      <c r="U670" s="2"/>
      <c r="V670" s="2"/>
      <c r="W670" s="2"/>
      <c r="X670" s="2"/>
      <c r="Y670" s="2"/>
      <c r="Z670" s="2"/>
    </row>
    <row r="671" spans="2:26" ht="15.75" customHeight="1">
      <c r="B671" s="2"/>
      <c r="C671" s="2"/>
      <c r="D671" s="1"/>
      <c r="E671" s="11"/>
      <c r="F671" s="6"/>
      <c r="G671" s="2"/>
      <c r="H671" s="2"/>
      <c r="I671" s="2"/>
      <c r="J671" s="2"/>
      <c r="K671" s="2"/>
      <c r="L671" s="2"/>
      <c r="M671" s="2"/>
      <c r="N671" s="2"/>
      <c r="O671" s="2"/>
      <c r="P671" s="2"/>
      <c r="Q671" s="2"/>
      <c r="R671" s="2"/>
      <c r="S671" s="2"/>
      <c r="T671" s="2"/>
      <c r="U671" s="2"/>
      <c r="V671" s="2"/>
      <c r="W671" s="2"/>
      <c r="X671" s="2"/>
      <c r="Y671" s="2"/>
      <c r="Z671" s="2"/>
    </row>
    <row r="672" spans="2:26" ht="15.75" customHeight="1">
      <c r="B672" s="2"/>
      <c r="C672" s="2"/>
      <c r="D672" s="1"/>
      <c r="E672" s="11"/>
      <c r="F672" s="6"/>
      <c r="G672" s="2"/>
      <c r="H672" s="2"/>
      <c r="I672" s="2"/>
      <c r="J672" s="2"/>
      <c r="K672" s="2"/>
      <c r="L672" s="2"/>
      <c r="M672" s="2"/>
      <c r="N672" s="2"/>
      <c r="O672" s="2"/>
      <c r="P672" s="2"/>
      <c r="Q672" s="2"/>
      <c r="R672" s="2"/>
      <c r="S672" s="2"/>
      <c r="T672" s="2"/>
      <c r="U672" s="2"/>
      <c r="V672" s="2"/>
      <c r="W672" s="2"/>
      <c r="X672" s="2"/>
      <c r="Y672" s="2"/>
      <c r="Z672" s="2"/>
    </row>
    <row r="673" spans="2:26" ht="15.75" customHeight="1">
      <c r="B673" s="2"/>
      <c r="C673" s="2"/>
      <c r="D673" s="1"/>
      <c r="E673" s="11"/>
      <c r="F673" s="6"/>
      <c r="G673" s="2"/>
      <c r="H673" s="2"/>
      <c r="I673" s="2"/>
      <c r="J673" s="2"/>
      <c r="K673" s="2"/>
      <c r="L673" s="2"/>
      <c r="M673" s="2"/>
      <c r="N673" s="2"/>
      <c r="O673" s="2"/>
      <c r="P673" s="2"/>
      <c r="Q673" s="2"/>
      <c r="R673" s="2"/>
      <c r="S673" s="2"/>
      <c r="T673" s="2"/>
      <c r="U673" s="2"/>
      <c r="V673" s="2"/>
      <c r="W673" s="2"/>
      <c r="X673" s="2"/>
      <c r="Y673" s="2"/>
      <c r="Z673" s="2"/>
    </row>
    <row r="674" spans="2:26" ht="15.75" customHeight="1">
      <c r="B674" s="2"/>
      <c r="C674" s="2"/>
      <c r="D674" s="1"/>
      <c r="E674" s="11"/>
      <c r="F674" s="6"/>
      <c r="G674" s="2"/>
      <c r="H674" s="2"/>
      <c r="I674" s="2"/>
      <c r="J674" s="2"/>
      <c r="K674" s="2"/>
      <c r="L674" s="2"/>
      <c r="M674" s="2"/>
      <c r="N674" s="2"/>
      <c r="O674" s="2"/>
      <c r="P674" s="2"/>
      <c r="Q674" s="2"/>
      <c r="R674" s="2"/>
      <c r="S674" s="2"/>
      <c r="T674" s="2"/>
      <c r="U674" s="2"/>
      <c r="V674" s="2"/>
      <c r="W674" s="2"/>
      <c r="X674" s="2"/>
      <c r="Y674" s="2"/>
      <c r="Z674" s="2"/>
    </row>
    <row r="675" spans="2:26" ht="15.75" customHeight="1">
      <c r="B675" s="2"/>
      <c r="C675" s="2"/>
      <c r="D675" s="1"/>
      <c r="E675" s="11"/>
      <c r="F675" s="6"/>
      <c r="G675" s="2"/>
      <c r="H675" s="2"/>
      <c r="I675" s="2"/>
      <c r="J675" s="2"/>
      <c r="K675" s="2"/>
      <c r="L675" s="2"/>
      <c r="M675" s="2"/>
      <c r="N675" s="2"/>
      <c r="O675" s="2"/>
      <c r="P675" s="2"/>
      <c r="Q675" s="2"/>
      <c r="R675" s="2"/>
      <c r="S675" s="2"/>
      <c r="T675" s="2"/>
      <c r="U675" s="2"/>
      <c r="V675" s="2"/>
      <c r="W675" s="2"/>
      <c r="X675" s="2"/>
      <c r="Y675" s="2"/>
      <c r="Z675" s="2"/>
    </row>
    <row r="676" spans="2:26" ht="15.75" customHeight="1">
      <c r="B676" s="2"/>
      <c r="C676" s="2"/>
      <c r="D676" s="1"/>
      <c r="E676" s="11"/>
      <c r="F676" s="6"/>
      <c r="G676" s="2"/>
      <c r="H676" s="2"/>
      <c r="I676" s="2"/>
      <c r="J676" s="2"/>
      <c r="K676" s="2"/>
      <c r="L676" s="2"/>
      <c r="M676" s="2"/>
      <c r="N676" s="2"/>
      <c r="O676" s="2"/>
      <c r="P676" s="2"/>
      <c r="Q676" s="2"/>
      <c r="R676" s="2"/>
      <c r="S676" s="2"/>
      <c r="T676" s="2"/>
      <c r="U676" s="2"/>
      <c r="V676" s="2"/>
      <c r="W676" s="2"/>
      <c r="X676" s="2"/>
      <c r="Y676" s="2"/>
      <c r="Z676" s="2"/>
    </row>
    <row r="677" spans="2:26" ht="15.75" customHeight="1">
      <c r="B677" s="2"/>
      <c r="C677" s="2"/>
      <c r="D677" s="1"/>
      <c r="E677" s="11"/>
      <c r="F677" s="6"/>
      <c r="G677" s="2"/>
      <c r="H677" s="2"/>
      <c r="I677" s="2"/>
      <c r="J677" s="2"/>
      <c r="K677" s="2"/>
      <c r="L677" s="2"/>
      <c r="M677" s="2"/>
      <c r="N677" s="2"/>
      <c r="O677" s="2"/>
      <c r="P677" s="2"/>
      <c r="Q677" s="2"/>
      <c r="R677" s="2"/>
      <c r="S677" s="2"/>
      <c r="T677" s="2"/>
      <c r="U677" s="2"/>
      <c r="V677" s="2"/>
      <c r="W677" s="2"/>
      <c r="X677" s="2"/>
      <c r="Y677" s="2"/>
      <c r="Z677" s="2"/>
    </row>
    <row r="678" spans="2:26" ht="15.75" customHeight="1">
      <c r="B678" s="2"/>
      <c r="C678" s="2"/>
      <c r="D678" s="1"/>
      <c r="E678" s="11"/>
      <c r="F678" s="6"/>
      <c r="G678" s="2"/>
      <c r="H678" s="2"/>
      <c r="I678" s="2"/>
      <c r="J678" s="2"/>
      <c r="K678" s="2"/>
      <c r="L678" s="2"/>
      <c r="M678" s="2"/>
      <c r="N678" s="2"/>
      <c r="O678" s="2"/>
      <c r="P678" s="2"/>
      <c r="Q678" s="2"/>
      <c r="R678" s="2"/>
      <c r="S678" s="2"/>
      <c r="T678" s="2"/>
      <c r="U678" s="2"/>
      <c r="V678" s="2"/>
      <c r="W678" s="2"/>
      <c r="X678" s="2"/>
      <c r="Y678" s="2"/>
      <c r="Z678" s="2"/>
    </row>
    <row r="679" spans="2:26" ht="15.75" customHeight="1">
      <c r="B679" s="2"/>
      <c r="C679" s="2"/>
      <c r="D679" s="1"/>
      <c r="E679" s="11"/>
      <c r="F679" s="6"/>
      <c r="G679" s="2"/>
      <c r="H679" s="2"/>
      <c r="I679" s="2"/>
      <c r="J679" s="2"/>
      <c r="K679" s="2"/>
      <c r="L679" s="2"/>
      <c r="M679" s="2"/>
      <c r="N679" s="2"/>
      <c r="O679" s="2"/>
      <c r="P679" s="2"/>
      <c r="Q679" s="2"/>
      <c r="R679" s="2"/>
      <c r="S679" s="2"/>
      <c r="T679" s="2"/>
      <c r="U679" s="2"/>
      <c r="V679" s="2"/>
      <c r="W679" s="2"/>
      <c r="X679" s="2"/>
      <c r="Y679" s="2"/>
      <c r="Z679" s="2"/>
    </row>
    <row r="680" spans="2:26" ht="15.75" customHeight="1">
      <c r="B680" s="2"/>
      <c r="C680" s="2"/>
      <c r="D680" s="1"/>
      <c r="E680" s="11"/>
      <c r="F680" s="6"/>
      <c r="G680" s="2"/>
      <c r="H680" s="2"/>
      <c r="I680" s="2"/>
      <c r="J680" s="2"/>
      <c r="K680" s="2"/>
      <c r="L680" s="2"/>
      <c r="M680" s="2"/>
      <c r="N680" s="2"/>
      <c r="O680" s="2"/>
      <c r="P680" s="2"/>
      <c r="Q680" s="2"/>
      <c r="R680" s="2"/>
      <c r="S680" s="2"/>
      <c r="T680" s="2"/>
      <c r="U680" s="2"/>
      <c r="V680" s="2"/>
      <c r="W680" s="2"/>
      <c r="X680" s="2"/>
      <c r="Y680" s="2"/>
      <c r="Z680" s="2"/>
    </row>
    <row r="681" spans="2:26" ht="15.75" customHeight="1">
      <c r="B681" s="2"/>
      <c r="C681" s="2"/>
      <c r="D681" s="1"/>
      <c r="E681" s="11"/>
      <c r="F681" s="6"/>
      <c r="G681" s="2"/>
      <c r="H681" s="2"/>
      <c r="I681" s="2"/>
      <c r="J681" s="2"/>
      <c r="K681" s="2"/>
      <c r="L681" s="2"/>
      <c r="M681" s="2"/>
      <c r="N681" s="2"/>
      <c r="O681" s="2"/>
      <c r="P681" s="2"/>
      <c r="Q681" s="2"/>
      <c r="R681" s="2"/>
      <c r="S681" s="2"/>
      <c r="T681" s="2"/>
      <c r="U681" s="2"/>
      <c r="V681" s="2"/>
      <c r="W681" s="2"/>
      <c r="X681" s="2"/>
      <c r="Y681" s="2"/>
      <c r="Z681" s="2"/>
    </row>
    <row r="682" spans="2:26" ht="15.75" customHeight="1">
      <c r="B682" s="2"/>
      <c r="C682" s="2"/>
      <c r="D682" s="1"/>
      <c r="E682" s="11"/>
      <c r="F682" s="6"/>
      <c r="G682" s="2"/>
      <c r="H682" s="2"/>
      <c r="I682" s="2"/>
      <c r="J682" s="2"/>
      <c r="K682" s="2"/>
      <c r="L682" s="2"/>
      <c r="M682" s="2"/>
      <c r="N682" s="2"/>
      <c r="O682" s="2"/>
      <c r="P682" s="2"/>
      <c r="Q682" s="2"/>
      <c r="R682" s="2"/>
      <c r="S682" s="2"/>
      <c r="T682" s="2"/>
      <c r="U682" s="2"/>
      <c r="V682" s="2"/>
      <c r="W682" s="2"/>
      <c r="X682" s="2"/>
      <c r="Y682" s="2"/>
      <c r="Z682" s="2"/>
    </row>
    <row r="683" spans="2:26" ht="15.75" customHeight="1">
      <c r="B683" s="2"/>
      <c r="C683" s="2"/>
      <c r="D683" s="1"/>
      <c r="E683" s="11"/>
      <c r="F683" s="6"/>
      <c r="G683" s="2"/>
      <c r="H683" s="2"/>
      <c r="I683" s="2"/>
      <c r="J683" s="2"/>
      <c r="K683" s="2"/>
      <c r="L683" s="2"/>
      <c r="M683" s="2"/>
      <c r="N683" s="2"/>
      <c r="O683" s="2"/>
      <c r="P683" s="2"/>
      <c r="Q683" s="2"/>
      <c r="R683" s="2"/>
      <c r="S683" s="2"/>
      <c r="T683" s="2"/>
      <c r="U683" s="2"/>
      <c r="V683" s="2"/>
      <c r="W683" s="2"/>
      <c r="X683" s="2"/>
      <c r="Y683" s="2"/>
      <c r="Z683" s="2"/>
    </row>
    <row r="684" spans="2:26" ht="15.75" customHeight="1">
      <c r="B684" s="2"/>
      <c r="C684" s="2"/>
      <c r="D684" s="1"/>
      <c r="E684" s="11"/>
      <c r="F684" s="6"/>
      <c r="G684" s="2"/>
      <c r="H684" s="2"/>
      <c r="I684" s="2"/>
      <c r="J684" s="2"/>
      <c r="K684" s="2"/>
      <c r="L684" s="2"/>
      <c r="M684" s="2"/>
      <c r="N684" s="2"/>
      <c r="O684" s="2"/>
      <c r="P684" s="2"/>
      <c r="Q684" s="2"/>
      <c r="R684" s="2"/>
      <c r="S684" s="2"/>
      <c r="T684" s="2"/>
      <c r="U684" s="2"/>
      <c r="V684" s="2"/>
      <c r="W684" s="2"/>
      <c r="X684" s="2"/>
      <c r="Y684" s="2"/>
      <c r="Z684" s="2"/>
    </row>
    <row r="685" spans="2:26" ht="15.75" customHeight="1">
      <c r="B685" s="2"/>
      <c r="C685" s="2"/>
      <c r="D685" s="1"/>
      <c r="E685" s="11"/>
      <c r="F685" s="6"/>
      <c r="G685" s="2"/>
      <c r="H685" s="2"/>
      <c r="I685" s="2"/>
      <c r="J685" s="2"/>
      <c r="K685" s="2"/>
      <c r="L685" s="2"/>
      <c r="M685" s="2"/>
      <c r="N685" s="2"/>
      <c r="O685" s="2"/>
      <c r="P685" s="2"/>
      <c r="Q685" s="2"/>
      <c r="R685" s="2"/>
      <c r="S685" s="2"/>
      <c r="T685" s="2"/>
      <c r="U685" s="2"/>
      <c r="V685" s="2"/>
      <c r="W685" s="2"/>
      <c r="X685" s="2"/>
      <c r="Y685" s="2"/>
      <c r="Z685" s="2"/>
    </row>
    <row r="686" spans="2:26" ht="15.75" customHeight="1">
      <c r="B686" s="2"/>
      <c r="C686" s="2"/>
      <c r="D686" s="1"/>
      <c r="E686" s="11"/>
      <c r="F686" s="6"/>
      <c r="G686" s="2"/>
      <c r="H686" s="2"/>
      <c r="I686" s="2"/>
      <c r="J686" s="2"/>
      <c r="K686" s="2"/>
      <c r="L686" s="2"/>
      <c r="M686" s="2"/>
      <c r="N686" s="2"/>
      <c r="O686" s="2"/>
      <c r="P686" s="2"/>
      <c r="Q686" s="2"/>
      <c r="R686" s="2"/>
      <c r="S686" s="2"/>
      <c r="T686" s="2"/>
      <c r="U686" s="2"/>
      <c r="V686" s="2"/>
      <c r="W686" s="2"/>
      <c r="X686" s="2"/>
      <c r="Y686" s="2"/>
      <c r="Z686" s="2"/>
    </row>
    <row r="687" spans="2:26" ht="15.75" customHeight="1">
      <c r="B687" s="2"/>
      <c r="C687" s="2"/>
      <c r="D687" s="1"/>
      <c r="E687" s="11"/>
      <c r="F687" s="6"/>
      <c r="G687" s="2"/>
      <c r="H687" s="2"/>
      <c r="I687" s="2"/>
      <c r="J687" s="2"/>
      <c r="K687" s="2"/>
      <c r="L687" s="2"/>
      <c r="M687" s="2"/>
      <c r="N687" s="2"/>
      <c r="O687" s="2"/>
      <c r="P687" s="2"/>
      <c r="Q687" s="2"/>
      <c r="R687" s="2"/>
      <c r="S687" s="2"/>
      <c r="T687" s="2"/>
      <c r="U687" s="2"/>
      <c r="V687" s="2"/>
      <c r="W687" s="2"/>
      <c r="X687" s="2"/>
      <c r="Y687" s="2"/>
      <c r="Z687" s="2"/>
    </row>
    <row r="688" spans="2:26" ht="15.75" customHeight="1">
      <c r="B688" s="2"/>
      <c r="C688" s="2"/>
      <c r="D688" s="1"/>
      <c r="E688" s="11"/>
      <c r="F688" s="6"/>
      <c r="G688" s="2"/>
      <c r="H688" s="2"/>
      <c r="I688" s="2"/>
      <c r="J688" s="2"/>
      <c r="K688" s="2"/>
      <c r="L688" s="2"/>
      <c r="M688" s="2"/>
      <c r="N688" s="2"/>
      <c r="O688" s="2"/>
      <c r="P688" s="2"/>
      <c r="Q688" s="2"/>
      <c r="R688" s="2"/>
      <c r="S688" s="2"/>
      <c r="T688" s="2"/>
      <c r="U688" s="2"/>
      <c r="V688" s="2"/>
      <c r="W688" s="2"/>
      <c r="X688" s="2"/>
      <c r="Y688" s="2"/>
      <c r="Z688" s="2"/>
    </row>
    <row r="689" spans="2:26" ht="15.75" customHeight="1">
      <c r="B689" s="2"/>
      <c r="C689" s="2"/>
      <c r="D689" s="1"/>
      <c r="E689" s="11"/>
      <c r="F689" s="6"/>
      <c r="G689" s="2"/>
      <c r="H689" s="2"/>
      <c r="I689" s="2"/>
      <c r="J689" s="2"/>
      <c r="K689" s="2"/>
      <c r="L689" s="2"/>
      <c r="M689" s="2"/>
      <c r="N689" s="2"/>
      <c r="O689" s="2"/>
      <c r="P689" s="2"/>
      <c r="Q689" s="2"/>
      <c r="R689" s="2"/>
      <c r="S689" s="2"/>
      <c r="T689" s="2"/>
      <c r="U689" s="2"/>
      <c r="V689" s="2"/>
      <c r="W689" s="2"/>
      <c r="X689" s="2"/>
      <c r="Y689" s="2"/>
      <c r="Z689" s="2"/>
    </row>
    <row r="690" spans="2:26" ht="15.75" customHeight="1">
      <c r="B690" s="2"/>
      <c r="C690" s="2"/>
      <c r="D690" s="1"/>
      <c r="E690" s="11"/>
      <c r="F690" s="6"/>
      <c r="G690" s="2"/>
      <c r="H690" s="2"/>
      <c r="I690" s="2"/>
      <c r="J690" s="2"/>
      <c r="K690" s="2"/>
      <c r="L690" s="2"/>
      <c r="M690" s="2"/>
      <c r="N690" s="2"/>
      <c r="O690" s="2"/>
      <c r="P690" s="2"/>
      <c r="Q690" s="2"/>
      <c r="R690" s="2"/>
      <c r="S690" s="2"/>
      <c r="T690" s="2"/>
      <c r="U690" s="2"/>
      <c r="V690" s="2"/>
      <c r="W690" s="2"/>
      <c r="X690" s="2"/>
      <c r="Y690" s="2"/>
      <c r="Z690" s="2"/>
    </row>
    <row r="691" spans="2:26" ht="15.75" customHeight="1">
      <c r="B691" s="2"/>
      <c r="C691" s="2"/>
      <c r="D691" s="1"/>
      <c r="E691" s="11"/>
      <c r="F691" s="6"/>
      <c r="G691" s="2"/>
      <c r="H691" s="2"/>
      <c r="I691" s="2"/>
      <c r="J691" s="2"/>
      <c r="K691" s="2"/>
      <c r="L691" s="2"/>
      <c r="M691" s="2"/>
      <c r="N691" s="2"/>
      <c r="O691" s="2"/>
      <c r="P691" s="2"/>
      <c r="Q691" s="2"/>
      <c r="R691" s="2"/>
      <c r="S691" s="2"/>
      <c r="T691" s="2"/>
      <c r="U691" s="2"/>
      <c r="V691" s="2"/>
      <c r="W691" s="2"/>
      <c r="X691" s="2"/>
      <c r="Y691" s="2"/>
      <c r="Z691" s="2"/>
    </row>
    <row r="692" spans="2:26" ht="15.75" customHeight="1">
      <c r="B692" s="2"/>
      <c r="C692" s="2"/>
      <c r="D692" s="1"/>
      <c r="E692" s="11"/>
      <c r="F692" s="6"/>
      <c r="G692" s="2"/>
      <c r="H692" s="2"/>
      <c r="I692" s="2"/>
      <c r="J692" s="2"/>
      <c r="K692" s="2"/>
      <c r="L692" s="2"/>
      <c r="M692" s="2"/>
      <c r="N692" s="2"/>
      <c r="O692" s="2"/>
      <c r="P692" s="2"/>
      <c r="Q692" s="2"/>
      <c r="R692" s="2"/>
      <c r="S692" s="2"/>
      <c r="T692" s="2"/>
      <c r="U692" s="2"/>
      <c r="V692" s="2"/>
      <c r="W692" s="2"/>
      <c r="X692" s="2"/>
      <c r="Y692" s="2"/>
      <c r="Z692" s="2"/>
    </row>
    <row r="693" spans="2:26" ht="15.75" customHeight="1">
      <c r="B693" s="2"/>
      <c r="C693" s="2"/>
      <c r="D693" s="1"/>
      <c r="E693" s="11"/>
      <c r="F693" s="6"/>
      <c r="G693" s="2"/>
      <c r="H693" s="2"/>
      <c r="I693" s="2"/>
      <c r="J693" s="2"/>
      <c r="K693" s="2"/>
      <c r="L693" s="2"/>
      <c r="M693" s="2"/>
      <c r="N693" s="2"/>
      <c r="O693" s="2"/>
      <c r="P693" s="2"/>
      <c r="Q693" s="2"/>
      <c r="R693" s="2"/>
      <c r="S693" s="2"/>
      <c r="T693" s="2"/>
      <c r="U693" s="2"/>
      <c r="V693" s="2"/>
      <c r="W693" s="2"/>
      <c r="X693" s="2"/>
      <c r="Y693" s="2"/>
      <c r="Z693" s="2"/>
    </row>
    <row r="694" spans="2:26" ht="15.75" customHeight="1">
      <c r="B694" s="2"/>
      <c r="C694" s="2"/>
      <c r="D694" s="1"/>
      <c r="E694" s="11"/>
      <c r="F694" s="6"/>
      <c r="G694" s="2"/>
      <c r="H694" s="2"/>
      <c r="I694" s="2"/>
      <c r="J694" s="2"/>
      <c r="K694" s="2"/>
      <c r="L694" s="2"/>
      <c r="M694" s="2"/>
      <c r="N694" s="2"/>
      <c r="O694" s="2"/>
      <c r="P694" s="2"/>
      <c r="Q694" s="2"/>
      <c r="R694" s="2"/>
      <c r="S694" s="2"/>
      <c r="T694" s="2"/>
      <c r="U694" s="2"/>
      <c r="V694" s="2"/>
      <c r="W694" s="2"/>
      <c r="X694" s="2"/>
      <c r="Y694" s="2"/>
      <c r="Z694" s="2"/>
    </row>
    <row r="695" spans="2:26" ht="15.75" customHeight="1">
      <c r="B695" s="2"/>
      <c r="C695" s="2"/>
      <c r="D695" s="1"/>
      <c r="E695" s="11"/>
      <c r="F695" s="6"/>
      <c r="G695" s="2"/>
      <c r="H695" s="2"/>
      <c r="I695" s="2"/>
      <c r="J695" s="2"/>
      <c r="K695" s="2"/>
      <c r="L695" s="2"/>
      <c r="M695" s="2"/>
      <c r="N695" s="2"/>
      <c r="O695" s="2"/>
      <c r="P695" s="2"/>
      <c r="Q695" s="2"/>
      <c r="R695" s="2"/>
      <c r="S695" s="2"/>
      <c r="T695" s="2"/>
      <c r="U695" s="2"/>
      <c r="V695" s="2"/>
      <c r="W695" s="2"/>
      <c r="X695" s="2"/>
      <c r="Y695" s="2"/>
      <c r="Z695" s="2"/>
    </row>
    <row r="696" spans="2:26" ht="15.75" customHeight="1">
      <c r="B696" s="2"/>
      <c r="C696" s="2"/>
      <c r="D696" s="1"/>
      <c r="E696" s="11"/>
      <c r="F696" s="6"/>
      <c r="G696" s="2"/>
      <c r="H696" s="2"/>
      <c r="I696" s="2"/>
      <c r="J696" s="2"/>
      <c r="K696" s="2"/>
      <c r="L696" s="2"/>
      <c r="M696" s="2"/>
      <c r="N696" s="2"/>
      <c r="O696" s="2"/>
      <c r="P696" s="2"/>
      <c r="Q696" s="2"/>
      <c r="R696" s="2"/>
      <c r="S696" s="2"/>
      <c r="T696" s="2"/>
      <c r="U696" s="2"/>
      <c r="V696" s="2"/>
      <c r="W696" s="2"/>
      <c r="X696" s="2"/>
      <c r="Y696" s="2"/>
      <c r="Z696" s="2"/>
    </row>
    <row r="697" spans="2:26" ht="15.75" customHeight="1">
      <c r="B697" s="2"/>
      <c r="C697" s="2"/>
      <c r="D697" s="1"/>
      <c r="E697" s="11"/>
      <c r="F697" s="6"/>
      <c r="G697" s="2"/>
      <c r="H697" s="2"/>
      <c r="I697" s="2"/>
      <c r="J697" s="2"/>
      <c r="K697" s="2"/>
      <c r="L697" s="2"/>
      <c r="M697" s="2"/>
      <c r="N697" s="2"/>
      <c r="O697" s="2"/>
      <c r="P697" s="2"/>
      <c r="Q697" s="2"/>
      <c r="R697" s="2"/>
      <c r="S697" s="2"/>
      <c r="T697" s="2"/>
      <c r="U697" s="2"/>
      <c r="V697" s="2"/>
      <c r="W697" s="2"/>
      <c r="X697" s="2"/>
      <c r="Y697" s="2"/>
      <c r="Z697" s="2"/>
    </row>
    <row r="698" spans="2:26" ht="15.75" customHeight="1">
      <c r="B698" s="2"/>
      <c r="C698" s="2"/>
      <c r="D698" s="1"/>
      <c r="E698" s="11"/>
      <c r="F698" s="6"/>
      <c r="G698" s="2"/>
      <c r="H698" s="2"/>
      <c r="I698" s="2"/>
      <c r="J698" s="2"/>
      <c r="K698" s="2"/>
      <c r="L698" s="2"/>
      <c r="M698" s="2"/>
      <c r="N698" s="2"/>
      <c r="O698" s="2"/>
      <c r="P698" s="2"/>
      <c r="Q698" s="2"/>
      <c r="R698" s="2"/>
      <c r="S698" s="2"/>
      <c r="T698" s="2"/>
      <c r="U698" s="2"/>
      <c r="V698" s="2"/>
      <c r="W698" s="2"/>
      <c r="X698" s="2"/>
      <c r="Y698" s="2"/>
      <c r="Z698" s="2"/>
    </row>
    <row r="699" spans="2:26" ht="15.75" customHeight="1">
      <c r="B699" s="2"/>
      <c r="C699" s="2"/>
      <c r="D699" s="1"/>
      <c r="E699" s="11"/>
      <c r="F699" s="6"/>
      <c r="G699" s="2"/>
      <c r="H699" s="2"/>
      <c r="I699" s="2"/>
      <c r="J699" s="2"/>
      <c r="K699" s="2"/>
      <c r="L699" s="2"/>
      <c r="M699" s="2"/>
      <c r="N699" s="2"/>
      <c r="O699" s="2"/>
      <c r="P699" s="2"/>
      <c r="Q699" s="2"/>
      <c r="R699" s="2"/>
      <c r="S699" s="2"/>
      <c r="T699" s="2"/>
      <c r="U699" s="2"/>
      <c r="V699" s="2"/>
      <c r="W699" s="2"/>
      <c r="X699" s="2"/>
      <c r="Y699" s="2"/>
      <c r="Z699" s="2"/>
    </row>
    <row r="700" spans="2:26" ht="15.75" customHeight="1">
      <c r="B700" s="2"/>
      <c r="C700" s="2"/>
      <c r="D700" s="1"/>
      <c r="E700" s="11"/>
      <c r="F700" s="6"/>
      <c r="G700" s="2"/>
      <c r="H700" s="2"/>
      <c r="I700" s="2"/>
      <c r="J700" s="2"/>
      <c r="K700" s="2"/>
      <c r="L700" s="2"/>
      <c r="M700" s="2"/>
      <c r="N700" s="2"/>
      <c r="O700" s="2"/>
      <c r="P700" s="2"/>
      <c r="Q700" s="2"/>
      <c r="R700" s="2"/>
      <c r="S700" s="2"/>
      <c r="T700" s="2"/>
      <c r="U700" s="2"/>
      <c r="V700" s="2"/>
      <c r="W700" s="2"/>
      <c r="X700" s="2"/>
      <c r="Y700" s="2"/>
      <c r="Z700" s="2"/>
    </row>
    <row r="701" spans="2:26" ht="15.75" customHeight="1">
      <c r="B701" s="2"/>
      <c r="C701" s="2"/>
      <c r="D701" s="1"/>
      <c r="E701" s="11"/>
      <c r="F701" s="6"/>
      <c r="G701" s="2"/>
      <c r="H701" s="2"/>
      <c r="I701" s="2"/>
      <c r="J701" s="2"/>
      <c r="K701" s="2"/>
      <c r="L701" s="2"/>
      <c r="M701" s="2"/>
      <c r="N701" s="2"/>
      <c r="O701" s="2"/>
      <c r="P701" s="2"/>
      <c r="Q701" s="2"/>
      <c r="R701" s="2"/>
      <c r="S701" s="2"/>
      <c r="T701" s="2"/>
      <c r="U701" s="2"/>
      <c r="V701" s="2"/>
      <c r="W701" s="2"/>
      <c r="X701" s="2"/>
      <c r="Y701" s="2"/>
      <c r="Z701" s="2"/>
    </row>
    <row r="702" spans="2:26" ht="15.75" customHeight="1">
      <c r="B702" s="2"/>
      <c r="C702" s="2"/>
      <c r="D702" s="1"/>
      <c r="E702" s="11"/>
      <c r="F702" s="6"/>
      <c r="G702" s="2"/>
      <c r="H702" s="2"/>
      <c r="I702" s="2"/>
      <c r="J702" s="2"/>
      <c r="K702" s="2"/>
      <c r="L702" s="2"/>
      <c r="M702" s="2"/>
      <c r="N702" s="2"/>
      <c r="O702" s="2"/>
      <c r="P702" s="2"/>
      <c r="Q702" s="2"/>
      <c r="R702" s="2"/>
      <c r="S702" s="2"/>
      <c r="T702" s="2"/>
      <c r="U702" s="2"/>
      <c r="V702" s="2"/>
      <c r="W702" s="2"/>
      <c r="X702" s="2"/>
      <c r="Y702" s="2"/>
      <c r="Z702" s="2"/>
    </row>
    <row r="703" spans="2:26" ht="15.75" customHeight="1">
      <c r="B703" s="2"/>
      <c r="C703" s="2"/>
      <c r="D703" s="1"/>
      <c r="E703" s="11"/>
      <c r="F703" s="6"/>
      <c r="G703" s="2"/>
      <c r="H703" s="2"/>
      <c r="I703" s="2"/>
      <c r="J703" s="2"/>
      <c r="K703" s="2"/>
      <c r="L703" s="2"/>
      <c r="M703" s="2"/>
      <c r="N703" s="2"/>
      <c r="O703" s="2"/>
      <c r="P703" s="2"/>
      <c r="Q703" s="2"/>
      <c r="R703" s="2"/>
      <c r="S703" s="2"/>
      <c r="T703" s="2"/>
      <c r="U703" s="2"/>
      <c r="V703" s="2"/>
      <c r="W703" s="2"/>
      <c r="X703" s="2"/>
      <c r="Y703" s="2"/>
      <c r="Z703" s="2"/>
    </row>
    <row r="704" spans="2:26" ht="15.75" customHeight="1">
      <c r="B704" s="2"/>
      <c r="C704" s="2"/>
      <c r="D704" s="1"/>
      <c r="E704" s="11"/>
      <c r="F704" s="6"/>
      <c r="G704" s="2"/>
      <c r="H704" s="2"/>
      <c r="I704" s="2"/>
      <c r="J704" s="2"/>
      <c r="K704" s="2"/>
      <c r="L704" s="2"/>
      <c r="M704" s="2"/>
      <c r="N704" s="2"/>
      <c r="O704" s="2"/>
      <c r="P704" s="2"/>
      <c r="Q704" s="2"/>
      <c r="R704" s="2"/>
      <c r="S704" s="2"/>
      <c r="T704" s="2"/>
      <c r="U704" s="2"/>
      <c r="V704" s="2"/>
      <c r="W704" s="2"/>
      <c r="X704" s="2"/>
      <c r="Y704" s="2"/>
      <c r="Z704" s="2"/>
    </row>
    <row r="705" spans="2:26" ht="15.75" customHeight="1">
      <c r="B705" s="2"/>
      <c r="C705" s="2"/>
      <c r="D705" s="1"/>
      <c r="E705" s="11"/>
      <c r="F705" s="6"/>
      <c r="G705" s="2"/>
      <c r="H705" s="2"/>
      <c r="I705" s="2"/>
      <c r="J705" s="2"/>
      <c r="K705" s="2"/>
      <c r="L705" s="2"/>
      <c r="M705" s="2"/>
      <c r="N705" s="2"/>
      <c r="O705" s="2"/>
      <c r="P705" s="2"/>
      <c r="Q705" s="2"/>
      <c r="R705" s="2"/>
      <c r="S705" s="2"/>
      <c r="T705" s="2"/>
      <c r="U705" s="2"/>
      <c r="V705" s="2"/>
      <c r="W705" s="2"/>
      <c r="X705" s="2"/>
      <c r="Y705" s="2"/>
      <c r="Z705" s="2"/>
    </row>
    <row r="706" spans="2:26" ht="15.75" customHeight="1">
      <c r="B706" s="2"/>
      <c r="C706" s="2"/>
      <c r="D706" s="1"/>
      <c r="E706" s="11"/>
      <c r="F706" s="6"/>
      <c r="G706" s="2"/>
      <c r="H706" s="2"/>
      <c r="I706" s="2"/>
      <c r="J706" s="2"/>
      <c r="K706" s="2"/>
      <c r="L706" s="2"/>
      <c r="M706" s="2"/>
      <c r="N706" s="2"/>
      <c r="O706" s="2"/>
      <c r="P706" s="2"/>
      <c r="Q706" s="2"/>
      <c r="R706" s="2"/>
      <c r="S706" s="2"/>
      <c r="T706" s="2"/>
      <c r="U706" s="2"/>
      <c r="V706" s="2"/>
      <c r="W706" s="2"/>
      <c r="X706" s="2"/>
      <c r="Y706" s="2"/>
      <c r="Z706" s="2"/>
    </row>
    <row r="707" spans="2:26" ht="15.75" customHeight="1">
      <c r="B707" s="2"/>
      <c r="C707" s="2"/>
      <c r="D707" s="1"/>
      <c r="E707" s="11"/>
      <c r="F707" s="6"/>
      <c r="G707" s="2"/>
      <c r="H707" s="2"/>
      <c r="I707" s="2"/>
      <c r="J707" s="2"/>
      <c r="K707" s="2"/>
      <c r="L707" s="2"/>
      <c r="M707" s="2"/>
      <c r="N707" s="2"/>
      <c r="O707" s="2"/>
      <c r="P707" s="2"/>
      <c r="Q707" s="2"/>
      <c r="R707" s="2"/>
      <c r="S707" s="2"/>
      <c r="T707" s="2"/>
      <c r="U707" s="2"/>
      <c r="V707" s="2"/>
      <c r="W707" s="2"/>
      <c r="X707" s="2"/>
      <c r="Y707" s="2"/>
      <c r="Z707" s="2"/>
    </row>
    <row r="708" spans="2:26" ht="15.75" customHeight="1">
      <c r="B708" s="2"/>
      <c r="C708" s="2"/>
      <c r="D708" s="1"/>
      <c r="E708" s="11"/>
      <c r="F708" s="6"/>
      <c r="G708" s="2"/>
      <c r="H708" s="2"/>
      <c r="I708" s="2"/>
      <c r="J708" s="2"/>
      <c r="K708" s="2"/>
      <c r="L708" s="2"/>
      <c r="M708" s="2"/>
      <c r="N708" s="2"/>
      <c r="O708" s="2"/>
      <c r="P708" s="2"/>
      <c r="Q708" s="2"/>
      <c r="R708" s="2"/>
      <c r="S708" s="2"/>
      <c r="T708" s="2"/>
      <c r="U708" s="2"/>
      <c r="V708" s="2"/>
      <c r="W708" s="2"/>
      <c r="X708" s="2"/>
      <c r="Y708" s="2"/>
      <c r="Z708" s="2"/>
    </row>
    <row r="709" spans="2:26" ht="15.75" customHeight="1">
      <c r="B709" s="2"/>
      <c r="C709" s="2"/>
      <c r="D709" s="1"/>
      <c r="E709" s="11"/>
      <c r="F709" s="6"/>
      <c r="G709" s="2"/>
      <c r="H709" s="2"/>
      <c r="I709" s="2"/>
      <c r="J709" s="2"/>
      <c r="K709" s="2"/>
      <c r="L709" s="2"/>
      <c r="M709" s="2"/>
      <c r="N709" s="2"/>
      <c r="O709" s="2"/>
      <c r="P709" s="2"/>
      <c r="Q709" s="2"/>
      <c r="R709" s="2"/>
      <c r="S709" s="2"/>
      <c r="T709" s="2"/>
      <c r="U709" s="2"/>
      <c r="V709" s="2"/>
      <c r="W709" s="2"/>
      <c r="X709" s="2"/>
      <c r="Y709" s="2"/>
      <c r="Z709" s="2"/>
    </row>
    <row r="710" spans="2:26" ht="15.75" customHeight="1">
      <c r="B710" s="2"/>
      <c r="C710" s="2"/>
      <c r="D710" s="1"/>
      <c r="E710" s="11"/>
      <c r="F710" s="6"/>
      <c r="G710" s="2"/>
      <c r="H710" s="2"/>
      <c r="I710" s="2"/>
      <c r="J710" s="2"/>
      <c r="K710" s="2"/>
      <c r="L710" s="2"/>
      <c r="M710" s="2"/>
      <c r="N710" s="2"/>
      <c r="O710" s="2"/>
      <c r="P710" s="2"/>
      <c r="Q710" s="2"/>
      <c r="R710" s="2"/>
      <c r="S710" s="2"/>
      <c r="T710" s="2"/>
      <c r="U710" s="2"/>
      <c r="V710" s="2"/>
      <c r="W710" s="2"/>
      <c r="X710" s="2"/>
      <c r="Y710" s="2"/>
      <c r="Z710" s="2"/>
    </row>
    <row r="711" spans="2:26" ht="15.75" customHeight="1">
      <c r="B711" s="2"/>
      <c r="C711" s="2"/>
      <c r="D711" s="1"/>
      <c r="E711" s="11"/>
      <c r="F711" s="6"/>
      <c r="G711" s="2"/>
      <c r="H711" s="2"/>
      <c r="I711" s="2"/>
      <c r="J711" s="2"/>
      <c r="K711" s="2"/>
      <c r="L711" s="2"/>
      <c r="M711" s="2"/>
      <c r="N711" s="2"/>
      <c r="O711" s="2"/>
      <c r="P711" s="2"/>
      <c r="Q711" s="2"/>
      <c r="R711" s="2"/>
      <c r="S711" s="2"/>
      <c r="T711" s="2"/>
      <c r="U711" s="2"/>
      <c r="V711" s="2"/>
      <c r="W711" s="2"/>
      <c r="X711" s="2"/>
      <c r="Y711" s="2"/>
      <c r="Z711" s="2"/>
    </row>
    <row r="712" spans="2:26" ht="15.75" customHeight="1">
      <c r="B712" s="2"/>
      <c r="C712" s="2"/>
      <c r="D712" s="1"/>
      <c r="E712" s="11"/>
      <c r="F712" s="6"/>
      <c r="G712" s="2"/>
      <c r="H712" s="2"/>
      <c r="I712" s="2"/>
      <c r="J712" s="2"/>
      <c r="K712" s="2"/>
      <c r="L712" s="2"/>
      <c r="M712" s="2"/>
      <c r="N712" s="2"/>
      <c r="O712" s="2"/>
      <c r="P712" s="2"/>
      <c r="Q712" s="2"/>
      <c r="R712" s="2"/>
      <c r="S712" s="2"/>
      <c r="T712" s="2"/>
      <c r="U712" s="2"/>
      <c r="V712" s="2"/>
      <c r="W712" s="2"/>
      <c r="X712" s="2"/>
      <c r="Y712" s="2"/>
      <c r="Z712" s="2"/>
    </row>
    <row r="713" spans="2:26" ht="15.75" customHeight="1">
      <c r="B713" s="2"/>
      <c r="C713" s="2"/>
      <c r="D713" s="1"/>
      <c r="E713" s="11"/>
      <c r="F713" s="6"/>
      <c r="G713" s="2"/>
      <c r="H713" s="2"/>
      <c r="I713" s="2"/>
      <c r="J713" s="2"/>
      <c r="K713" s="2"/>
      <c r="L713" s="2"/>
      <c r="M713" s="2"/>
      <c r="N713" s="2"/>
      <c r="O713" s="2"/>
      <c r="P713" s="2"/>
      <c r="Q713" s="2"/>
      <c r="R713" s="2"/>
      <c r="S713" s="2"/>
      <c r="T713" s="2"/>
      <c r="U713" s="2"/>
      <c r="V713" s="2"/>
      <c r="W713" s="2"/>
      <c r="X713" s="2"/>
      <c r="Y713" s="2"/>
      <c r="Z713" s="2"/>
    </row>
    <row r="714" spans="2:26" ht="15.75" customHeight="1">
      <c r="B714" s="2"/>
      <c r="C714" s="2"/>
      <c r="D714" s="1"/>
      <c r="E714" s="11"/>
      <c r="F714" s="6"/>
      <c r="G714" s="2"/>
      <c r="H714" s="2"/>
      <c r="I714" s="2"/>
      <c r="J714" s="2"/>
      <c r="K714" s="2"/>
      <c r="L714" s="2"/>
      <c r="M714" s="2"/>
      <c r="N714" s="2"/>
      <c r="O714" s="2"/>
      <c r="P714" s="2"/>
      <c r="Q714" s="2"/>
      <c r="R714" s="2"/>
      <c r="S714" s="2"/>
      <c r="T714" s="2"/>
      <c r="U714" s="2"/>
      <c r="V714" s="2"/>
      <c r="W714" s="2"/>
      <c r="X714" s="2"/>
      <c r="Y714" s="2"/>
      <c r="Z714" s="2"/>
    </row>
    <row r="715" spans="2:26" ht="15.75" customHeight="1">
      <c r="B715" s="2"/>
      <c r="C715" s="2"/>
      <c r="D715" s="1"/>
      <c r="E715" s="11"/>
      <c r="F715" s="6"/>
      <c r="G715" s="2"/>
      <c r="H715" s="2"/>
      <c r="I715" s="2"/>
      <c r="J715" s="2"/>
      <c r="K715" s="2"/>
      <c r="L715" s="2"/>
      <c r="M715" s="2"/>
      <c r="N715" s="2"/>
      <c r="O715" s="2"/>
      <c r="P715" s="2"/>
      <c r="Q715" s="2"/>
      <c r="R715" s="2"/>
      <c r="S715" s="2"/>
      <c r="T715" s="2"/>
      <c r="U715" s="2"/>
      <c r="V715" s="2"/>
      <c r="W715" s="2"/>
      <c r="X715" s="2"/>
      <c r="Y715" s="2"/>
      <c r="Z715" s="2"/>
    </row>
    <row r="716" spans="2:26" ht="15.75" customHeight="1">
      <c r="B716" s="2"/>
      <c r="C716" s="2"/>
      <c r="D716" s="1"/>
      <c r="E716" s="11"/>
      <c r="F716" s="6"/>
      <c r="G716" s="2"/>
      <c r="H716" s="2"/>
      <c r="I716" s="2"/>
      <c r="J716" s="2"/>
      <c r="K716" s="2"/>
      <c r="L716" s="2"/>
      <c r="M716" s="2"/>
      <c r="N716" s="2"/>
      <c r="O716" s="2"/>
      <c r="P716" s="2"/>
      <c r="Q716" s="2"/>
      <c r="R716" s="2"/>
      <c r="S716" s="2"/>
      <c r="T716" s="2"/>
      <c r="U716" s="2"/>
      <c r="V716" s="2"/>
      <c r="W716" s="2"/>
      <c r="X716" s="2"/>
      <c r="Y716" s="2"/>
      <c r="Z716" s="2"/>
    </row>
    <row r="717" spans="2:26" ht="15.75" customHeight="1">
      <c r="B717" s="2"/>
      <c r="C717" s="2"/>
      <c r="D717" s="1"/>
      <c r="E717" s="11"/>
      <c r="F717" s="6"/>
      <c r="G717" s="2"/>
      <c r="H717" s="2"/>
      <c r="I717" s="2"/>
      <c r="J717" s="2"/>
      <c r="K717" s="2"/>
      <c r="L717" s="2"/>
      <c r="M717" s="2"/>
      <c r="N717" s="2"/>
      <c r="O717" s="2"/>
      <c r="P717" s="2"/>
      <c r="Q717" s="2"/>
      <c r="R717" s="2"/>
      <c r="S717" s="2"/>
      <c r="T717" s="2"/>
      <c r="U717" s="2"/>
      <c r="V717" s="2"/>
      <c r="W717" s="2"/>
      <c r="X717" s="2"/>
      <c r="Y717" s="2"/>
      <c r="Z717" s="2"/>
    </row>
    <row r="718" spans="2:26" ht="15.75" customHeight="1">
      <c r="B718" s="2"/>
      <c r="C718" s="2"/>
      <c r="D718" s="1"/>
      <c r="E718" s="11"/>
      <c r="F718" s="6"/>
      <c r="G718" s="2"/>
      <c r="H718" s="2"/>
      <c r="I718" s="2"/>
      <c r="J718" s="2"/>
      <c r="K718" s="2"/>
      <c r="L718" s="2"/>
      <c r="M718" s="2"/>
      <c r="N718" s="2"/>
      <c r="O718" s="2"/>
      <c r="P718" s="2"/>
      <c r="Q718" s="2"/>
      <c r="R718" s="2"/>
      <c r="S718" s="2"/>
      <c r="T718" s="2"/>
      <c r="U718" s="2"/>
      <c r="V718" s="2"/>
      <c r="W718" s="2"/>
      <c r="X718" s="2"/>
      <c r="Y718" s="2"/>
      <c r="Z718" s="2"/>
    </row>
    <row r="719" spans="2:26" ht="15.75" customHeight="1">
      <c r="B719" s="2"/>
      <c r="C719" s="2"/>
      <c r="D719" s="1"/>
      <c r="E719" s="11"/>
      <c r="F719" s="6"/>
      <c r="G719" s="2"/>
      <c r="H719" s="2"/>
      <c r="I719" s="2"/>
      <c r="J719" s="2"/>
      <c r="K719" s="2"/>
      <c r="L719" s="2"/>
      <c r="M719" s="2"/>
      <c r="N719" s="2"/>
      <c r="O719" s="2"/>
      <c r="P719" s="2"/>
      <c r="Q719" s="2"/>
      <c r="R719" s="2"/>
      <c r="S719" s="2"/>
      <c r="T719" s="2"/>
      <c r="U719" s="2"/>
      <c r="V719" s="2"/>
      <c r="W719" s="2"/>
      <c r="X719" s="2"/>
      <c r="Y719" s="2"/>
      <c r="Z719" s="2"/>
    </row>
    <row r="720" spans="2:26" ht="15.75" customHeight="1">
      <c r="B720" s="2"/>
      <c r="C720" s="2"/>
      <c r="D720" s="1"/>
      <c r="E720" s="11"/>
      <c r="F720" s="6"/>
      <c r="G720" s="2"/>
      <c r="H720" s="2"/>
      <c r="I720" s="2"/>
      <c r="J720" s="2"/>
      <c r="K720" s="2"/>
      <c r="L720" s="2"/>
      <c r="M720" s="2"/>
      <c r="N720" s="2"/>
      <c r="O720" s="2"/>
      <c r="P720" s="2"/>
      <c r="Q720" s="2"/>
      <c r="R720" s="2"/>
      <c r="S720" s="2"/>
      <c r="T720" s="2"/>
      <c r="U720" s="2"/>
      <c r="V720" s="2"/>
      <c r="W720" s="2"/>
      <c r="X720" s="2"/>
      <c r="Y720" s="2"/>
      <c r="Z720" s="2"/>
    </row>
    <row r="721" spans="2:26" ht="15.75" customHeight="1">
      <c r="B721" s="2"/>
      <c r="C721" s="2"/>
      <c r="D721" s="1"/>
      <c r="E721" s="11"/>
      <c r="F721" s="6"/>
      <c r="G721" s="2"/>
      <c r="H721" s="2"/>
      <c r="I721" s="2"/>
      <c r="J721" s="2"/>
      <c r="K721" s="2"/>
      <c r="L721" s="2"/>
      <c r="M721" s="2"/>
      <c r="N721" s="2"/>
      <c r="O721" s="2"/>
      <c r="P721" s="2"/>
      <c r="Q721" s="2"/>
      <c r="R721" s="2"/>
      <c r="S721" s="2"/>
      <c r="T721" s="2"/>
      <c r="U721" s="2"/>
      <c r="V721" s="2"/>
      <c r="W721" s="2"/>
      <c r="X721" s="2"/>
      <c r="Y721" s="2"/>
      <c r="Z721" s="2"/>
    </row>
    <row r="722" spans="2:26" ht="15.75" customHeight="1">
      <c r="B722" s="2"/>
      <c r="C722" s="2"/>
      <c r="D722" s="1"/>
      <c r="E722" s="11"/>
      <c r="F722" s="6"/>
      <c r="G722" s="2"/>
      <c r="H722" s="2"/>
      <c r="I722" s="2"/>
      <c r="J722" s="2"/>
      <c r="K722" s="2"/>
      <c r="L722" s="2"/>
      <c r="M722" s="2"/>
      <c r="N722" s="2"/>
      <c r="O722" s="2"/>
      <c r="P722" s="2"/>
      <c r="Q722" s="2"/>
      <c r="R722" s="2"/>
      <c r="S722" s="2"/>
      <c r="T722" s="2"/>
      <c r="U722" s="2"/>
      <c r="V722" s="2"/>
      <c r="W722" s="2"/>
      <c r="X722" s="2"/>
      <c r="Y722" s="2"/>
      <c r="Z722" s="2"/>
    </row>
    <row r="723" spans="2:26" ht="15.75" customHeight="1">
      <c r="B723" s="2"/>
      <c r="C723" s="2"/>
      <c r="D723" s="1"/>
      <c r="E723" s="11"/>
      <c r="F723" s="6"/>
      <c r="G723" s="2"/>
      <c r="H723" s="2"/>
      <c r="I723" s="2"/>
      <c r="J723" s="2"/>
      <c r="K723" s="2"/>
      <c r="L723" s="2"/>
      <c r="M723" s="2"/>
      <c r="N723" s="2"/>
      <c r="O723" s="2"/>
      <c r="P723" s="2"/>
      <c r="Q723" s="2"/>
      <c r="R723" s="2"/>
      <c r="S723" s="2"/>
      <c r="T723" s="2"/>
      <c r="U723" s="2"/>
      <c r="V723" s="2"/>
      <c r="W723" s="2"/>
      <c r="X723" s="2"/>
      <c r="Y723" s="2"/>
      <c r="Z723" s="2"/>
    </row>
    <row r="724" spans="2:26" ht="15.75" customHeight="1">
      <c r="B724" s="2"/>
      <c r="C724" s="2"/>
      <c r="D724" s="1"/>
      <c r="E724" s="11"/>
      <c r="F724" s="6"/>
      <c r="G724" s="2"/>
      <c r="H724" s="2"/>
      <c r="I724" s="2"/>
      <c r="J724" s="2"/>
      <c r="K724" s="2"/>
      <c r="L724" s="2"/>
      <c r="M724" s="2"/>
      <c r="N724" s="2"/>
      <c r="O724" s="2"/>
      <c r="P724" s="2"/>
      <c r="Q724" s="2"/>
      <c r="R724" s="2"/>
      <c r="S724" s="2"/>
      <c r="T724" s="2"/>
      <c r="U724" s="2"/>
      <c r="V724" s="2"/>
      <c r="W724" s="2"/>
      <c r="X724" s="2"/>
      <c r="Y724" s="2"/>
      <c r="Z724" s="2"/>
    </row>
    <row r="725" spans="2:26" ht="15.75" customHeight="1">
      <c r="B725" s="2"/>
      <c r="C725" s="2"/>
      <c r="D725" s="1"/>
      <c r="E725" s="11"/>
      <c r="F725" s="6"/>
      <c r="G725" s="2"/>
      <c r="H725" s="2"/>
      <c r="I725" s="2"/>
      <c r="J725" s="2"/>
      <c r="K725" s="2"/>
      <c r="L725" s="2"/>
      <c r="M725" s="2"/>
      <c r="N725" s="2"/>
      <c r="O725" s="2"/>
      <c r="P725" s="2"/>
      <c r="Q725" s="2"/>
      <c r="R725" s="2"/>
      <c r="S725" s="2"/>
      <c r="T725" s="2"/>
      <c r="U725" s="2"/>
      <c r="V725" s="2"/>
      <c r="W725" s="2"/>
      <c r="X725" s="2"/>
      <c r="Y725" s="2"/>
      <c r="Z725" s="2"/>
    </row>
    <row r="726" spans="2:26" ht="15.75" customHeight="1">
      <c r="B726" s="2"/>
      <c r="C726" s="2"/>
      <c r="D726" s="1"/>
      <c r="E726" s="11"/>
      <c r="F726" s="6"/>
      <c r="G726" s="2"/>
      <c r="H726" s="2"/>
      <c r="I726" s="2"/>
      <c r="J726" s="2"/>
      <c r="K726" s="2"/>
      <c r="L726" s="2"/>
      <c r="M726" s="2"/>
      <c r="N726" s="2"/>
      <c r="O726" s="2"/>
      <c r="P726" s="2"/>
      <c r="Q726" s="2"/>
      <c r="R726" s="2"/>
      <c r="S726" s="2"/>
      <c r="T726" s="2"/>
      <c r="U726" s="2"/>
      <c r="V726" s="2"/>
      <c r="W726" s="2"/>
      <c r="X726" s="2"/>
      <c r="Y726" s="2"/>
      <c r="Z726" s="2"/>
    </row>
    <row r="727" spans="2:26" ht="15.75" customHeight="1">
      <c r="B727" s="2"/>
      <c r="C727" s="2"/>
      <c r="D727" s="1"/>
      <c r="E727" s="11"/>
      <c r="F727" s="6"/>
      <c r="G727" s="2"/>
      <c r="H727" s="2"/>
      <c r="I727" s="2"/>
      <c r="J727" s="2"/>
      <c r="K727" s="2"/>
      <c r="L727" s="2"/>
      <c r="M727" s="2"/>
      <c r="N727" s="2"/>
      <c r="O727" s="2"/>
      <c r="P727" s="2"/>
      <c r="Q727" s="2"/>
      <c r="R727" s="2"/>
      <c r="S727" s="2"/>
      <c r="T727" s="2"/>
      <c r="U727" s="2"/>
      <c r="V727" s="2"/>
      <c r="W727" s="2"/>
      <c r="X727" s="2"/>
      <c r="Y727" s="2"/>
      <c r="Z727" s="2"/>
    </row>
    <row r="728" spans="2:26" ht="15.75" customHeight="1">
      <c r="B728" s="2"/>
      <c r="C728" s="2"/>
      <c r="D728" s="1"/>
      <c r="E728" s="11"/>
      <c r="F728" s="6"/>
      <c r="G728" s="2"/>
      <c r="H728" s="2"/>
      <c r="I728" s="2"/>
      <c r="J728" s="2"/>
      <c r="K728" s="2"/>
      <c r="L728" s="2"/>
      <c r="M728" s="2"/>
      <c r="N728" s="2"/>
      <c r="O728" s="2"/>
      <c r="P728" s="2"/>
      <c r="Q728" s="2"/>
      <c r="R728" s="2"/>
      <c r="S728" s="2"/>
      <c r="T728" s="2"/>
      <c r="U728" s="2"/>
      <c r="V728" s="2"/>
      <c r="W728" s="2"/>
      <c r="X728" s="2"/>
      <c r="Y728" s="2"/>
      <c r="Z728" s="2"/>
    </row>
    <row r="729" spans="2:26" ht="15.75" customHeight="1">
      <c r="B729" s="2"/>
      <c r="C729" s="2"/>
      <c r="D729" s="1"/>
      <c r="E729" s="11"/>
      <c r="F729" s="6"/>
      <c r="G729" s="2"/>
      <c r="H729" s="2"/>
      <c r="I729" s="2"/>
      <c r="J729" s="2"/>
      <c r="K729" s="2"/>
      <c r="L729" s="2"/>
      <c r="M729" s="2"/>
      <c r="N729" s="2"/>
      <c r="O729" s="2"/>
      <c r="P729" s="2"/>
      <c r="Q729" s="2"/>
      <c r="R729" s="2"/>
      <c r="S729" s="2"/>
      <c r="T729" s="2"/>
      <c r="U729" s="2"/>
      <c r="V729" s="2"/>
      <c r="W729" s="2"/>
      <c r="X729" s="2"/>
      <c r="Y729" s="2"/>
      <c r="Z729" s="2"/>
    </row>
    <row r="730" spans="2:26" ht="15.75" customHeight="1">
      <c r="B730" s="2"/>
      <c r="C730" s="2"/>
      <c r="D730" s="1"/>
      <c r="E730" s="11"/>
      <c r="F730" s="6"/>
      <c r="G730" s="2"/>
      <c r="H730" s="2"/>
      <c r="I730" s="2"/>
      <c r="J730" s="2"/>
      <c r="K730" s="2"/>
      <c r="L730" s="2"/>
      <c r="M730" s="2"/>
      <c r="N730" s="2"/>
      <c r="O730" s="2"/>
      <c r="P730" s="2"/>
      <c r="Q730" s="2"/>
      <c r="R730" s="2"/>
      <c r="S730" s="2"/>
      <c r="T730" s="2"/>
      <c r="U730" s="2"/>
      <c r="V730" s="2"/>
      <c r="W730" s="2"/>
      <c r="X730" s="2"/>
      <c r="Y730" s="2"/>
      <c r="Z730" s="2"/>
    </row>
    <row r="731" spans="2:26" ht="15.75" customHeight="1">
      <c r="B731" s="2"/>
      <c r="C731" s="2"/>
      <c r="D731" s="1"/>
      <c r="E731" s="11"/>
      <c r="F731" s="6"/>
      <c r="G731" s="2"/>
      <c r="H731" s="2"/>
      <c r="I731" s="2"/>
      <c r="J731" s="2"/>
      <c r="K731" s="2"/>
      <c r="L731" s="2"/>
      <c r="M731" s="2"/>
      <c r="N731" s="2"/>
      <c r="O731" s="2"/>
      <c r="P731" s="2"/>
      <c r="Q731" s="2"/>
      <c r="R731" s="2"/>
      <c r="S731" s="2"/>
      <c r="T731" s="2"/>
      <c r="U731" s="2"/>
      <c r="V731" s="2"/>
      <c r="W731" s="2"/>
      <c r="X731" s="2"/>
      <c r="Y731" s="2"/>
      <c r="Z731" s="2"/>
    </row>
    <row r="732" spans="2:26" ht="15.75" customHeight="1">
      <c r="B732" s="2"/>
      <c r="C732" s="2"/>
      <c r="D732" s="1"/>
      <c r="E732" s="11"/>
      <c r="F732" s="6"/>
      <c r="G732" s="2"/>
      <c r="H732" s="2"/>
      <c r="I732" s="2"/>
      <c r="J732" s="2"/>
      <c r="K732" s="2"/>
      <c r="L732" s="2"/>
      <c r="M732" s="2"/>
      <c r="N732" s="2"/>
      <c r="O732" s="2"/>
      <c r="P732" s="2"/>
      <c r="Q732" s="2"/>
      <c r="R732" s="2"/>
      <c r="S732" s="2"/>
      <c r="T732" s="2"/>
      <c r="U732" s="2"/>
      <c r="V732" s="2"/>
      <c r="W732" s="2"/>
      <c r="X732" s="2"/>
      <c r="Y732" s="2"/>
      <c r="Z732" s="2"/>
    </row>
    <row r="733" spans="2:26" ht="15.75" customHeight="1">
      <c r="B733" s="2"/>
      <c r="C733" s="2"/>
      <c r="D733" s="1"/>
      <c r="E733" s="11"/>
      <c r="F733" s="6"/>
      <c r="G733" s="2"/>
      <c r="H733" s="2"/>
      <c r="I733" s="2"/>
      <c r="J733" s="2"/>
      <c r="K733" s="2"/>
      <c r="L733" s="2"/>
      <c r="M733" s="2"/>
      <c r="N733" s="2"/>
      <c r="O733" s="2"/>
      <c r="P733" s="2"/>
      <c r="Q733" s="2"/>
      <c r="R733" s="2"/>
      <c r="S733" s="2"/>
      <c r="T733" s="2"/>
      <c r="U733" s="2"/>
      <c r="V733" s="2"/>
      <c r="W733" s="2"/>
      <c r="X733" s="2"/>
      <c r="Y733" s="2"/>
      <c r="Z733" s="2"/>
    </row>
    <row r="734" spans="2:26" ht="15.75" customHeight="1">
      <c r="B734" s="2"/>
      <c r="C734" s="2"/>
      <c r="D734" s="1"/>
      <c r="E734" s="11"/>
      <c r="F734" s="6"/>
      <c r="G734" s="2"/>
      <c r="H734" s="2"/>
      <c r="I734" s="2"/>
      <c r="J734" s="2"/>
      <c r="K734" s="2"/>
      <c r="L734" s="2"/>
      <c r="M734" s="2"/>
      <c r="N734" s="2"/>
      <c r="O734" s="2"/>
      <c r="P734" s="2"/>
      <c r="Q734" s="2"/>
      <c r="R734" s="2"/>
      <c r="S734" s="2"/>
      <c r="T734" s="2"/>
      <c r="U734" s="2"/>
      <c r="V734" s="2"/>
      <c r="W734" s="2"/>
      <c r="X734" s="2"/>
      <c r="Y734" s="2"/>
      <c r="Z734" s="2"/>
    </row>
    <row r="735" spans="2:26" ht="15.75" customHeight="1">
      <c r="B735" s="2"/>
      <c r="C735" s="2"/>
      <c r="D735" s="1"/>
      <c r="E735" s="11"/>
      <c r="F735" s="6"/>
      <c r="G735" s="2"/>
      <c r="H735" s="2"/>
      <c r="I735" s="2"/>
      <c r="J735" s="2"/>
      <c r="K735" s="2"/>
      <c r="L735" s="2"/>
      <c r="M735" s="2"/>
      <c r="N735" s="2"/>
      <c r="O735" s="2"/>
      <c r="P735" s="2"/>
      <c r="Q735" s="2"/>
      <c r="R735" s="2"/>
      <c r="S735" s="2"/>
      <c r="T735" s="2"/>
      <c r="U735" s="2"/>
      <c r="V735" s="2"/>
      <c r="W735" s="2"/>
      <c r="X735" s="2"/>
      <c r="Y735" s="2"/>
      <c r="Z735" s="2"/>
    </row>
    <row r="736" spans="2:26" ht="15.75" customHeight="1">
      <c r="B736" s="2"/>
      <c r="C736" s="2"/>
      <c r="D736" s="1"/>
      <c r="E736" s="11"/>
      <c r="F736" s="6"/>
      <c r="G736" s="2"/>
      <c r="H736" s="2"/>
      <c r="I736" s="2"/>
      <c r="J736" s="2"/>
      <c r="K736" s="2"/>
      <c r="L736" s="2"/>
      <c r="M736" s="2"/>
      <c r="N736" s="2"/>
      <c r="O736" s="2"/>
      <c r="P736" s="2"/>
      <c r="Q736" s="2"/>
      <c r="R736" s="2"/>
      <c r="S736" s="2"/>
      <c r="T736" s="2"/>
      <c r="U736" s="2"/>
      <c r="V736" s="2"/>
      <c r="W736" s="2"/>
      <c r="X736" s="2"/>
      <c r="Y736" s="2"/>
      <c r="Z736" s="2"/>
    </row>
    <row r="737" spans="2:26" ht="15.75" customHeight="1">
      <c r="B737" s="2"/>
      <c r="C737" s="2"/>
      <c r="D737" s="1"/>
      <c r="E737" s="11"/>
      <c r="F737" s="6"/>
      <c r="G737" s="2"/>
      <c r="H737" s="2"/>
      <c r="I737" s="2"/>
      <c r="J737" s="2"/>
      <c r="K737" s="2"/>
      <c r="L737" s="2"/>
      <c r="M737" s="2"/>
      <c r="N737" s="2"/>
      <c r="O737" s="2"/>
      <c r="P737" s="2"/>
      <c r="Q737" s="2"/>
      <c r="R737" s="2"/>
      <c r="S737" s="2"/>
      <c r="T737" s="2"/>
      <c r="U737" s="2"/>
      <c r="V737" s="2"/>
      <c r="W737" s="2"/>
      <c r="X737" s="2"/>
      <c r="Y737" s="2"/>
      <c r="Z737" s="2"/>
    </row>
    <row r="738" spans="2:26" ht="15.75" customHeight="1">
      <c r="B738" s="2"/>
      <c r="C738" s="2"/>
      <c r="D738" s="1"/>
      <c r="E738" s="11"/>
      <c r="F738" s="6"/>
      <c r="G738" s="2"/>
      <c r="H738" s="2"/>
      <c r="I738" s="2"/>
      <c r="J738" s="2"/>
      <c r="K738" s="2"/>
      <c r="L738" s="2"/>
      <c r="M738" s="2"/>
      <c r="N738" s="2"/>
      <c r="O738" s="2"/>
      <c r="P738" s="2"/>
      <c r="Q738" s="2"/>
      <c r="R738" s="2"/>
      <c r="S738" s="2"/>
      <c r="T738" s="2"/>
      <c r="U738" s="2"/>
      <c r="V738" s="2"/>
      <c r="W738" s="2"/>
      <c r="X738" s="2"/>
      <c r="Y738" s="2"/>
      <c r="Z738" s="2"/>
    </row>
    <row r="739" spans="2:26" ht="15.75" customHeight="1">
      <c r="B739" s="2"/>
      <c r="C739" s="2"/>
      <c r="D739" s="1"/>
      <c r="E739" s="11"/>
      <c r="F739" s="6"/>
      <c r="G739" s="2"/>
      <c r="H739" s="2"/>
      <c r="I739" s="2"/>
      <c r="J739" s="2"/>
      <c r="K739" s="2"/>
      <c r="L739" s="2"/>
      <c r="M739" s="2"/>
      <c r="N739" s="2"/>
      <c r="O739" s="2"/>
      <c r="P739" s="2"/>
      <c r="Q739" s="2"/>
      <c r="R739" s="2"/>
      <c r="S739" s="2"/>
      <c r="T739" s="2"/>
      <c r="U739" s="2"/>
      <c r="V739" s="2"/>
      <c r="W739" s="2"/>
      <c r="X739" s="2"/>
      <c r="Y739" s="2"/>
      <c r="Z739" s="2"/>
    </row>
    <row r="740" spans="2:26" ht="15.75" customHeight="1">
      <c r="B740" s="2"/>
      <c r="C740" s="2"/>
      <c r="D740" s="1"/>
      <c r="E740" s="11"/>
      <c r="F740" s="6"/>
      <c r="G740" s="2"/>
      <c r="H740" s="2"/>
      <c r="I740" s="2"/>
      <c r="J740" s="2"/>
      <c r="K740" s="2"/>
      <c r="L740" s="2"/>
      <c r="M740" s="2"/>
      <c r="N740" s="2"/>
      <c r="O740" s="2"/>
      <c r="P740" s="2"/>
      <c r="Q740" s="2"/>
      <c r="R740" s="2"/>
      <c r="S740" s="2"/>
      <c r="T740" s="2"/>
      <c r="U740" s="2"/>
      <c r="V740" s="2"/>
      <c r="W740" s="2"/>
      <c r="X740" s="2"/>
      <c r="Y740" s="2"/>
      <c r="Z740" s="2"/>
    </row>
    <row r="741" spans="2:26" ht="15.75" customHeight="1">
      <c r="B741" s="2"/>
      <c r="C741" s="2"/>
      <c r="D741" s="1"/>
      <c r="E741" s="11"/>
      <c r="F741" s="6"/>
      <c r="G741" s="2"/>
      <c r="H741" s="2"/>
      <c r="I741" s="2"/>
      <c r="J741" s="2"/>
      <c r="K741" s="2"/>
      <c r="L741" s="2"/>
      <c r="M741" s="2"/>
      <c r="N741" s="2"/>
      <c r="O741" s="2"/>
      <c r="P741" s="2"/>
      <c r="Q741" s="2"/>
      <c r="R741" s="2"/>
      <c r="S741" s="2"/>
      <c r="T741" s="2"/>
      <c r="U741" s="2"/>
      <c r="V741" s="2"/>
      <c r="W741" s="2"/>
      <c r="X741" s="2"/>
      <c r="Y741" s="2"/>
      <c r="Z741" s="2"/>
    </row>
    <row r="742" spans="2:26" ht="15.75" customHeight="1">
      <c r="B742" s="2"/>
      <c r="C742" s="2"/>
      <c r="D742" s="1"/>
      <c r="E742" s="11"/>
      <c r="F742" s="6"/>
      <c r="G742" s="2"/>
      <c r="H742" s="2"/>
      <c r="I742" s="2"/>
      <c r="J742" s="2"/>
      <c r="K742" s="2"/>
      <c r="L742" s="2"/>
      <c r="M742" s="2"/>
      <c r="N742" s="2"/>
      <c r="O742" s="2"/>
      <c r="P742" s="2"/>
      <c r="Q742" s="2"/>
      <c r="R742" s="2"/>
      <c r="S742" s="2"/>
      <c r="T742" s="2"/>
      <c r="U742" s="2"/>
      <c r="V742" s="2"/>
      <c r="W742" s="2"/>
      <c r="X742" s="2"/>
      <c r="Y742" s="2"/>
      <c r="Z742" s="2"/>
    </row>
    <row r="743" spans="2:26" ht="15.75" customHeight="1">
      <c r="B743" s="2"/>
      <c r="C743" s="2"/>
      <c r="D743" s="1"/>
      <c r="E743" s="11"/>
      <c r="F743" s="6"/>
      <c r="G743" s="2"/>
      <c r="H743" s="2"/>
      <c r="I743" s="2"/>
      <c r="J743" s="2"/>
      <c r="K743" s="2"/>
      <c r="L743" s="2"/>
      <c r="M743" s="2"/>
      <c r="N743" s="2"/>
      <c r="O743" s="2"/>
      <c r="P743" s="2"/>
      <c r="Q743" s="2"/>
      <c r="R743" s="2"/>
      <c r="S743" s="2"/>
      <c r="T743" s="2"/>
      <c r="U743" s="2"/>
      <c r="V743" s="2"/>
      <c r="W743" s="2"/>
      <c r="X743" s="2"/>
      <c r="Y743" s="2"/>
      <c r="Z743" s="2"/>
    </row>
    <row r="744" spans="2:26" ht="15.75" customHeight="1">
      <c r="B744" s="2"/>
      <c r="C744" s="2"/>
      <c r="D744" s="1"/>
      <c r="E744" s="11"/>
      <c r="F744" s="6"/>
      <c r="G744" s="2"/>
      <c r="H744" s="2"/>
      <c r="I744" s="2"/>
      <c r="J744" s="2"/>
      <c r="K744" s="2"/>
      <c r="L744" s="2"/>
      <c r="M744" s="2"/>
      <c r="N744" s="2"/>
      <c r="O744" s="2"/>
      <c r="P744" s="2"/>
      <c r="Q744" s="2"/>
      <c r="R744" s="2"/>
      <c r="S744" s="2"/>
      <c r="T744" s="2"/>
      <c r="U744" s="2"/>
      <c r="V744" s="2"/>
      <c r="W744" s="2"/>
      <c r="X744" s="2"/>
      <c r="Y744" s="2"/>
      <c r="Z744" s="2"/>
    </row>
    <row r="745" spans="2:26" ht="15.75" customHeight="1">
      <c r="B745" s="2"/>
      <c r="C745" s="2"/>
      <c r="D745" s="1"/>
      <c r="E745" s="11"/>
      <c r="F745" s="6"/>
      <c r="G745" s="2"/>
      <c r="H745" s="2"/>
      <c r="I745" s="2"/>
      <c r="J745" s="2"/>
      <c r="K745" s="2"/>
      <c r="L745" s="2"/>
      <c r="M745" s="2"/>
      <c r="N745" s="2"/>
      <c r="O745" s="2"/>
      <c r="P745" s="2"/>
      <c r="Q745" s="2"/>
      <c r="R745" s="2"/>
      <c r="S745" s="2"/>
      <c r="T745" s="2"/>
      <c r="U745" s="2"/>
      <c r="V745" s="2"/>
      <c r="W745" s="2"/>
      <c r="X745" s="2"/>
      <c r="Y745" s="2"/>
      <c r="Z745" s="2"/>
    </row>
    <row r="746" spans="2:26" ht="15.75" customHeight="1">
      <c r="B746" s="2"/>
      <c r="C746" s="2"/>
      <c r="D746" s="1"/>
      <c r="E746" s="11"/>
      <c r="F746" s="6"/>
      <c r="G746" s="2"/>
      <c r="H746" s="2"/>
      <c r="I746" s="2"/>
      <c r="J746" s="2"/>
      <c r="K746" s="2"/>
      <c r="L746" s="2"/>
      <c r="M746" s="2"/>
      <c r="N746" s="2"/>
      <c r="O746" s="2"/>
      <c r="P746" s="2"/>
      <c r="Q746" s="2"/>
      <c r="R746" s="2"/>
      <c r="S746" s="2"/>
      <c r="T746" s="2"/>
      <c r="U746" s="2"/>
      <c r="V746" s="2"/>
      <c r="W746" s="2"/>
      <c r="X746" s="2"/>
      <c r="Y746" s="2"/>
      <c r="Z746" s="2"/>
    </row>
    <row r="747" spans="2:26" ht="15.75" customHeight="1">
      <c r="B747" s="2"/>
      <c r="C747" s="2"/>
      <c r="D747" s="1"/>
      <c r="E747" s="11"/>
      <c r="F747" s="6"/>
      <c r="G747" s="2"/>
      <c r="H747" s="2"/>
      <c r="I747" s="2"/>
      <c r="J747" s="2"/>
      <c r="K747" s="2"/>
      <c r="L747" s="2"/>
      <c r="M747" s="2"/>
      <c r="N747" s="2"/>
      <c r="O747" s="2"/>
      <c r="P747" s="2"/>
      <c r="Q747" s="2"/>
      <c r="R747" s="2"/>
      <c r="S747" s="2"/>
      <c r="T747" s="2"/>
      <c r="U747" s="2"/>
      <c r="V747" s="2"/>
      <c r="W747" s="2"/>
      <c r="X747" s="2"/>
      <c r="Y747" s="2"/>
      <c r="Z747" s="2"/>
    </row>
    <row r="748" spans="2:26" ht="15.75" customHeight="1">
      <c r="B748" s="2"/>
      <c r="C748" s="2"/>
      <c r="D748" s="1"/>
      <c r="E748" s="11"/>
      <c r="F748" s="6"/>
      <c r="G748" s="2"/>
      <c r="H748" s="2"/>
      <c r="I748" s="2"/>
      <c r="J748" s="2"/>
      <c r="K748" s="2"/>
      <c r="L748" s="2"/>
      <c r="M748" s="2"/>
      <c r="N748" s="2"/>
      <c r="O748" s="2"/>
      <c r="P748" s="2"/>
      <c r="Q748" s="2"/>
      <c r="R748" s="2"/>
      <c r="S748" s="2"/>
      <c r="T748" s="2"/>
      <c r="U748" s="2"/>
      <c r="V748" s="2"/>
      <c r="W748" s="2"/>
      <c r="X748" s="2"/>
      <c r="Y748" s="2"/>
      <c r="Z748" s="2"/>
    </row>
    <row r="749" spans="2:26" ht="15.75" customHeight="1">
      <c r="B749" s="2"/>
      <c r="C749" s="2"/>
      <c r="D749" s="1"/>
      <c r="E749" s="11"/>
      <c r="F749" s="6"/>
      <c r="G749" s="2"/>
      <c r="H749" s="2"/>
      <c r="I749" s="2"/>
      <c r="J749" s="2"/>
      <c r="K749" s="2"/>
      <c r="L749" s="2"/>
      <c r="M749" s="2"/>
      <c r="N749" s="2"/>
      <c r="O749" s="2"/>
      <c r="P749" s="2"/>
      <c r="Q749" s="2"/>
      <c r="R749" s="2"/>
      <c r="S749" s="2"/>
      <c r="T749" s="2"/>
      <c r="U749" s="2"/>
      <c r="V749" s="2"/>
      <c r="W749" s="2"/>
      <c r="X749" s="2"/>
      <c r="Y749" s="2"/>
      <c r="Z749" s="2"/>
    </row>
    <row r="750" spans="2:26" ht="15.75" customHeight="1">
      <c r="B750" s="2"/>
      <c r="C750" s="2"/>
      <c r="D750" s="1"/>
      <c r="E750" s="11"/>
      <c r="F750" s="6"/>
      <c r="G750" s="2"/>
      <c r="H750" s="2"/>
      <c r="I750" s="2"/>
      <c r="J750" s="2"/>
      <c r="K750" s="2"/>
      <c r="L750" s="2"/>
      <c r="M750" s="2"/>
      <c r="N750" s="2"/>
      <c r="O750" s="2"/>
      <c r="P750" s="2"/>
      <c r="Q750" s="2"/>
      <c r="R750" s="2"/>
      <c r="S750" s="2"/>
      <c r="T750" s="2"/>
      <c r="U750" s="2"/>
      <c r="V750" s="2"/>
      <c r="W750" s="2"/>
      <c r="X750" s="2"/>
      <c r="Y750" s="2"/>
      <c r="Z750" s="2"/>
    </row>
    <row r="751" spans="2:26" ht="15.75" customHeight="1">
      <c r="B751" s="2"/>
      <c r="C751" s="2"/>
      <c r="D751" s="1"/>
      <c r="E751" s="11"/>
      <c r="F751" s="6"/>
      <c r="G751" s="2"/>
      <c r="H751" s="2"/>
      <c r="I751" s="2"/>
      <c r="J751" s="2"/>
      <c r="K751" s="2"/>
      <c r="L751" s="2"/>
      <c r="M751" s="2"/>
      <c r="N751" s="2"/>
      <c r="O751" s="2"/>
      <c r="P751" s="2"/>
      <c r="Q751" s="2"/>
      <c r="R751" s="2"/>
      <c r="S751" s="2"/>
      <c r="T751" s="2"/>
      <c r="U751" s="2"/>
      <c r="V751" s="2"/>
      <c r="W751" s="2"/>
      <c r="X751" s="2"/>
      <c r="Y751" s="2"/>
      <c r="Z751" s="2"/>
    </row>
    <row r="752" spans="2:26" ht="15.75" customHeight="1">
      <c r="B752" s="2"/>
      <c r="C752" s="2"/>
      <c r="D752" s="1"/>
      <c r="E752" s="11"/>
      <c r="F752" s="6"/>
      <c r="G752" s="2"/>
      <c r="H752" s="2"/>
      <c r="I752" s="2"/>
      <c r="J752" s="2"/>
      <c r="K752" s="2"/>
      <c r="L752" s="2"/>
      <c r="M752" s="2"/>
      <c r="N752" s="2"/>
      <c r="O752" s="2"/>
      <c r="P752" s="2"/>
      <c r="Q752" s="2"/>
      <c r="R752" s="2"/>
      <c r="S752" s="2"/>
      <c r="T752" s="2"/>
      <c r="U752" s="2"/>
      <c r="V752" s="2"/>
      <c r="W752" s="2"/>
      <c r="X752" s="2"/>
      <c r="Y752" s="2"/>
      <c r="Z752" s="2"/>
    </row>
    <row r="753" spans="2:26" ht="15.75" customHeight="1">
      <c r="B753" s="2"/>
      <c r="C753" s="2"/>
      <c r="D753" s="1"/>
      <c r="E753" s="11"/>
      <c r="F753" s="6"/>
      <c r="G753" s="2"/>
      <c r="H753" s="2"/>
      <c r="I753" s="2"/>
      <c r="J753" s="2"/>
      <c r="K753" s="2"/>
      <c r="L753" s="2"/>
      <c r="M753" s="2"/>
      <c r="N753" s="2"/>
      <c r="O753" s="2"/>
      <c r="P753" s="2"/>
      <c r="Q753" s="2"/>
      <c r="R753" s="2"/>
      <c r="S753" s="2"/>
      <c r="T753" s="2"/>
      <c r="U753" s="2"/>
      <c r="V753" s="2"/>
      <c r="W753" s="2"/>
      <c r="X753" s="2"/>
      <c r="Y753" s="2"/>
      <c r="Z753" s="2"/>
    </row>
    <row r="754" spans="2:26" ht="15.75" customHeight="1">
      <c r="B754" s="2"/>
      <c r="C754" s="2"/>
      <c r="D754" s="1"/>
      <c r="E754" s="11"/>
      <c r="F754" s="6"/>
      <c r="G754" s="2"/>
      <c r="H754" s="2"/>
      <c r="I754" s="2"/>
      <c r="J754" s="2"/>
      <c r="K754" s="2"/>
      <c r="L754" s="2"/>
      <c r="M754" s="2"/>
      <c r="N754" s="2"/>
      <c r="O754" s="2"/>
      <c r="P754" s="2"/>
      <c r="Q754" s="2"/>
      <c r="R754" s="2"/>
      <c r="S754" s="2"/>
      <c r="T754" s="2"/>
      <c r="U754" s="2"/>
      <c r="V754" s="2"/>
      <c r="W754" s="2"/>
      <c r="X754" s="2"/>
      <c r="Y754" s="2"/>
      <c r="Z754" s="2"/>
    </row>
    <row r="755" spans="2:26" ht="15.75" customHeight="1">
      <c r="B755" s="2"/>
      <c r="C755" s="2"/>
      <c r="D755" s="1"/>
      <c r="E755" s="11"/>
      <c r="F755" s="6"/>
      <c r="G755" s="2"/>
      <c r="H755" s="2"/>
      <c r="I755" s="2"/>
      <c r="J755" s="2"/>
      <c r="K755" s="2"/>
      <c r="L755" s="2"/>
      <c r="M755" s="2"/>
      <c r="N755" s="2"/>
      <c r="O755" s="2"/>
      <c r="P755" s="2"/>
      <c r="Q755" s="2"/>
      <c r="R755" s="2"/>
      <c r="S755" s="2"/>
      <c r="T755" s="2"/>
      <c r="U755" s="2"/>
      <c r="V755" s="2"/>
      <c r="W755" s="2"/>
      <c r="X755" s="2"/>
      <c r="Y755" s="2"/>
      <c r="Z755" s="2"/>
    </row>
    <row r="756" spans="2:26" ht="15.75" customHeight="1">
      <c r="B756" s="2"/>
      <c r="C756" s="2"/>
      <c r="D756" s="1"/>
      <c r="E756" s="11"/>
      <c r="F756" s="6"/>
      <c r="G756" s="2"/>
      <c r="H756" s="2"/>
      <c r="I756" s="2"/>
      <c r="J756" s="2"/>
      <c r="K756" s="2"/>
      <c r="L756" s="2"/>
      <c r="M756" s="2"/>
      <c r="N756" s="2"/>
      <c r="O756" s="2"/>
      <c r="P756" s="2"/>
      <c r="Q756" s="2"/>
      <c r="R756" s="2"/>
      <c r="S756" s="2"/>
      <c r="T756" s="2"/>
      <c r="U756" s="2"/>
      <c r="V756" s="2"/>
      <c r="W756" s="2"/>
      <c r="X756" s="2"/>
      <c r="Y756" s="2"/>
      <c r="Z756" s="2"/>
    </row>
    <row r="757" spans="2:26" ht="15.75" customHeight="1">
      <c r="B757" s="2"/>
      <c r="C757" s="2"/>
      <c r="D757" s="1"/>
      <c r="E757" s="11"/>
      <c r="F757" s="6"/>
      <c r="G757" s="2"/>
      <c r="H757" s="2"/>
      <c r="I757" s="2"/>
      <c r="J757" s="2"/>
      <c r="K757" s="2"/>
      <c r="L757" s="2"/>
      <c r="M757" s="2"/>
      <c r="N757" s="2"/>
      <c r="O757" s="2"/>
      <c r="P757" s="2"/>
      <c r="Q757" s="2"/>
      <c r="R757" s="2"/>
      <c r="S757" s="2"/>
      <c r="T757" s="2"/>
      <c r="U757" s="2"/>
      <c r="V757" s="2"/>
      <c r="W757" s="2"/>
      <c r="X757" s="2"/>
      <c r="Y757" s="2"/>
      <c r="Z757" s="2"/>
    </row>
    <row r="758" spans="2:26" ht="15.75" customHeight="1">
      <c r="B758" s="2"/>
      <c r="C758" s="2"/>
      <c r="D758" s="1"/>
      <c r="E758" s="11"/>
      <c r="F758" s="6"/>
      <c r="G758" s="2"/>
      <c r="H758" s="2"/>
      <c r="I758" s="2"/>
      <c r="J758" s="2"/>
      <c r="K758" s="2"/>
      <c r="L758" s="2"/>
      <c r="M758" s="2"/>
      <c r="N758" s="2"/>
      <c r="O758" s="2"/>
      <c r="P758" s="2"/>
      <c r="Q758" s="2"/>
      <c r="R758" s="2"/>
      <c r="S758" s="2"/>
      <c r="T758" s="2"/>
      <c r="U758" s="2"/>
      <c r="V758" s="2"/>
      <c r="W758" s="2"/>
      <c r="X758" s="2"/>
      <c r="Y758" s="2"/>
      <c r="Z758" s="2"/>
    </row>
    <row r="759" spans="2:26" ht="15.75" customHeight="1">
      <c r="B759" s="2"/>
      <c r="C759" s="2"/>
      <c r="D759" s="1"/>
      <c r="E759" s="11"/>
      <c r="F759" s="6"/>
      <c r="G759" s="2"/>
      <c r="H759" s="2"/>
      <c r="I759" s="2"/>
      <c r="J759" s="2"/>
      <c r="K759" s="2"/>
      <c r="L759" s="2"/>
      <c r="M759" s="2"/>
      <c r="N759" s="2"/>
      <c r="O759" s="2"/>
      <c r="P759" s="2"/>
      <c r="Q759" s="2"/>
      <c r="R759" s="2"/>
      <c r="S759" s="2"/>
      <c r="T759" s="2"/>
      <c r="U759" s="2"/>
      <c r="V759" s="2"/>
      <c r="W759" s="2"/>
      <c r="X759" s="2"/>
      <c r="Y759" s="2"/>
      <c r="Z759" s="2"/>
    </row>
    <row r="760" spans="2:26" ht="15.75" customHeight="1">
      <c r="B760" s="2"/>
      <c r="C760" s="2"/>
      <c r="D760" s="1"/>
      <c r="E760" s="11"/>
      <c r="F760" s="6"/>
      <c r="G760" s="2"/>
      <c r="H760" s="2"/>
      <c r="I760" s="2"/>
      <c r="J760" s="2"/>
      <c r="K760" s="2"/>
      <c r="L760" s="2"/>
      <c r="M760" s="2"/>
      <c r="N760" s="2"/>
      <c r="O760" s="2"/>
      <c r="P760" s="2"/>
      <c r="Q760" s="2"/>
      <c r="R760" s="2"/>
      <c r="S760" s="2"/>
      <c r="T760" s="2"/>
      <c r="U760" s="2"/>
      <c r="V760" s="2"/>
      <c r="W760" s="2"/>
      <c r="X760" s="2"/>
      <c r="Y760" s="2"/>
      <c r="Z760" s="2"/>
    </row>
    <row r="761" spans="2:26" ht="15.75" customHeight="1">
      <c r="B761" s="2"/>
      <c r="C761" s="2"/>
      <c r="D761" s="1"/>
      <c r="E761" s="11"/>
      <c r="F761" s="6"/>
      <c r="G761" s="2"/>
      <c r="H761" s="2"/>
      <c r="I761" s="2"/>
      <c r="J761" s="2"/>
      <c r="K761" s="2"/>
      <c r="L761" s="2"/>
      <c r="M761" s="2"/>
      <c r="N761" s="2"/>
      <c r="O761" s="2"/>
      <c r="P761" s="2"/>
      <c r="Q761" s="2"/>
      <c r="R761" s="2"/>
      <c r="S761" s="2"/>
      <c r="T761" s="2"/>
      <c r="U761" s="2"/>
      <c r="V761" s="2"/>
      <c r="W761" s="2"/>
      <c r="X761" s="2"/>
      <c r="Y761" s="2"/>
      <c r="Z761" s="2"/>
    </row>
    <row r="762" spans="2:26" ht="15.75" customHeight="1">
      <c r="B762" s="2"/>
      <c r="C762" s="2"/>
      <c r="D762" s="1"/>
      <c r="E762" s="11"/>
      <c r="F762" s="6"/>
      <c r="G762" s="2"/>
      <c r="H762" s="2"/>
      <c r="I762" s="2"/>
      <c r="J762" s="2"/>
      <c r="K762" s="2"/>
      <c r="L762" s="2"/>
      <c r="M762" s="2"/>
      <c r="N762" s="2"/>
      <c r="O762" s="2"/>
      <c r="P762" s="2"/>
      <c r="Q762" s="2"/>
      <c r="R762" s="2"/>
      <c r="S762" s="2"/>
      <c r="T762" s="2"/>
      <c r="U762" s="2"/>
      <c r="V762" s="2"/>
      <c r="W762" s="2"/>
      <c r="X762" s="2"/>
      <c r="Y762" s="2"/>
      <c r="Z762" s="2"/>
    </row>
    <row r="763" spans="2:26" ht="15.75" customHeight="1">
      <c r="B763" s="2"/>
      <c r="C763" s="2"/>
      <c r="D763" s="1"/>
      <c r="E763" s="11"/>
      <c r="F763" s="6"/>
      <c r="G763" s="2"/>
      <c r="H763" s="2"/>
      <c r="I763" s="2"/>
      <c r="J763" s="2"/>
      <c r="K763" s="2"/>
      <c r="L763" s="2"/>
      <c r="M763" s="2"/>
      <c r="N763" s="2"/>
      <c r="O763" s="2"/>
      <c r="P763" s="2"/>
      <c r="Q763" s="2"/>
      <c r="R763" s="2"/>
      <c r="S763" s="2"/>
      <c r="T763" s="2"/>
      <c r="U763" s="2"/>
      <c r="V763" s="2"/>
      <c r="W763" s="2"/>
      <c r="X763" s="2"/>
      <c r="Y763" s="2"/>
      <c r="Z763" s="2"/>
    </row>
    <row r="764" spans="2:26" ht="15.75" customHeight="1">
      <c r="B764" s="2"/>
      <c r="C764" s="2"/>
      <c r="D764" s="1"/>
      <c r="E764" s="11"/>
      <c r="F764" s="6"/>
      <c r="G764" s="2"/>
      <c r="H764" s="2"/>
      <c r="I764" s="2"/>
      <c r="J764" s="2"/>
      <c r="K764" s="2"/>
      <c r="L764" s="2"/>
      <c r="M764" s="2"/>
      <c r="N764" s="2"/>
      <c r="O764" s="2"/>
      <c r="P764" s="2"/>
      <c r="Q764" s="2"/>
      <c r="R764" s="2"/>
      <c r="S764" s="2"/>
      <c r="T764" s="2"/>
      <c r="U764" s="2"/>
      <c r="V764" s="2"/>
      <c r="W764" s="2"/>
      <c r="X764" s="2"/>
      <c r="Y764" s="2"/>
      <c r="Z764" s="2"/>
    </row>
    <row r="765" spans="2:26" ht="15.75" customHeight="1">
      <c r="B765" s="2"/>
      <c r="C765" s="2"/>
      <c r="D765" s="1"/>
      <c r="E765" s="11"/>
      <c r="F765" s="6"/>
      <c r="G765" s="2"/>
      <c r="H765" s="2"/>
      <c r="I765" s="2"/>
      <c r="J765" s="2"/>
      <c r="K765" s="2"/>
      <c r="L765" s="2"/>
      <c r="M765" s="2"/>
      <c r="N765" s="2"/>
      <c r="O765" s="2"/>
      <c r="P765" s="2"/>
      <c r="Q765" s="2"/>
      <c r="R765" s="2"/>
      <c r="S765" s="2"/>
      <c r="T765" s="2"/>
      <c r="U765" s="2"/>
      <c r="V765" s="2"/>
      <c r="W765" s="2"/>
      <c r="X765" s="2"/>
      <c r="Y765" s="2"/>
      <c r="Z765" s="2"/>
    </row>
    <row r="766" spans="2:26" ht="15.75" customHeight="1">
      <c r="B766" s="2"/>
      <c r="C766" s="2"/>
      <c r="D766" s="1"/>
      <c r="E766" s="11"/>
      <c r="F766" s="6"/>
      <c r="G766" s="2"/>
      <c r="H766" s="2"/>
      <c r="I766" s="2"/>
      <c r="J766" s="2"/>
      <c r="K766" s="2"/>
      <c r="L766" s="2"/>
      <c r="M766" s="2"/>
      <c r="N766" s="2"/>
      <c r="O766" s="2"/>
      <c r="P766" s="2"/>
      <c r="Q766" s="2"/>
      <c r="R766" s="2"/>
      <c r="S766" s="2"/>
      <c r="T766" s="2"/>
      <c r="U766" s="2"/>
      <c r="V766" s="2"/>
      <c r="W766" s="2"/>
      <c r="X766" s="2"/>
      <c r="Y766" s="2"/>
      <c r="Z766" s="2"/>
    </row>
    <row r="767" spans="2:26" ht="15.75" customHeight="1">
      <c r="B767" s="2"/>
      <c r="C767" s="2"/>
      <c r="D767" s="1"/>
      <c r="E767" s="11"/>
      <c r="F767" s="6"/>
      <c r="G767" s="2"/>
      <c r="H767" s="2"/>
      <c r="I767" s="2"/>
      <c r="J767" s="2"/>
      <c r="K767" s="2"/>
      <c r="L767" s="2"/>
      <c r="M767" s="2"/>
      <c r="N767" s="2"/>
      <c r="O767" s="2"/>
      <c r="P767" s="2"/>
      <c r="Q767" s="2"/>
      <c r="R767" s="2"/>
      <c r="S767" s="2"/>
      <c r="T767" s="2"/>
      <c r="U767" s="2"/>
      <c r="V767" s="2"/>
      <c r="W767" s="2"/>
      <c r="X767" s="2"/>
      <c r="Y767" s="2"/>
      <c r="Z767" s="2"/>
    </row>
    <row r="768" spans="2:26" ht="15.75" customHeight="1">
      <c r="B768" s="2"/>
      <c r="C768" s="2"/>
      <c r="D768" s="1"/>
      <c r="E768" s="11"/>
      <c r="F768" s="6"/>
      <c r="G768" s="2"/>
      <c r="H768" s="2"/>
      <c r="I768" s="2"/>
      <c r="J768" s="2"/>
      <c r="K768" s="2"/>
      <c r="L768" s="2"/>
      <c r="M768" s="2"/>
      <c r="N768" s="2"/>
      <c r="O768" s="2"/>
      <c r="P768" s="2"/>
      <c r="Q768" s="2"/>
      <c r="R768" s="2"/>
      <c r="S768" s="2"/>
      <c r="T768" s="2"/>
      <c r="U768" s="2"/>
      <c r="V768" s="2"/>
      <c r="W768" s="2"/>
      <c r="X768" s="2"/>
      <c r="Y768" s="2"/>
      <c r="Z768" s="2"/>
    </row>
    <row r="769" spans="2:26" ht="15.75" customHeight="1">
      <c r="B769" s="2"/>
      <c r="C769" s="2"/>
      <c r="D769" s="1"/>
      <c r="E769" s="11"/>
      <c r="F769" s="6"/>
      <c r="G769" s="2"/>
      <c r="H769" s="2"/>
      <c r="I769" s="2"/>
      <c r="J769" s="2"/>
      <c r="K769" s="2"/>
      <c r="L769" s="2"/>
      <c r="M769" s="2"/>
      <c r="N769" s="2"/>
      <c r="O769" s="2"/>
      <c r="P769" s="2"/>
      <c r="Q769" s="2"/>
      <c r="R769" s="2"/>
      <c r="S769" s="2"/>
      <c r="T769" s="2"/>
      <c r="U769" s="2"/>
      <c r="V769" s="2"/>
      <c r="W769" s="2"/>
      <c r="X769" s="2"/>
      <c r="Y769" s="2"/>
      <c r="Z769" s="2"/>
    </row>
    <row r="770" spans="2:26" ht="15.75" customHeight="1">
      <c r="B770" s="2"/>
      <c r="C770" s="2"/>
      <c r="D770" s="1"/>
      <c r="E770" s="11"/>
      <c r="F770" s="6"/>
      <c r="G770" s="2"/>
      <c r="H770" s="2"/>
      <c r="I770" s="2"/>
      <c r="J770" s="2"/>
      <c r="K770" s="2"/>
      <c r="L770" s="2"/>
      <c r="M770" s="2"/>
      <c r="N770" s="2"/>
      <c r="O770" s="2"/>
      <c r="P770" s="2"/>
      <c r="Q770" s="2"/>
      <c r="R770" s="2"/>
      <c r="S770" s="2"/>
      <c r="T770" s="2"/>
      <c r="U770" s="2"/>
      <c r="V770" s="2"/>
      <c r="W770" s="2"/>
      <c r="X770" s="2"/>
      <c r="Y770" s="2"/>
      <c r="Z770" s="2"/>
    </row>
    <row r="771" spans="2:26" ht="15.75" customHeight="1">
      <c r="B771" s="2"/>
      <c r="C771" s="2"/>
      <c r="D771" s="1"/>
      <c r="E771" s="11"/>
      <c r="F771" s="6"/>
      <c r="G771" s="2"/>
      <c r="H771" s="2"/>
      <c r="I771" s="2"/>
      <c r="J771" s="2"/>
      <c r="K771" s="2"/>
      <c r="L771" s="2"/>
      <c r="M771" s="2"/>
      <c r="N771" s="2"/>
      <c r="O771" s="2"/>
      <c r="P771" s="2"/>
      <c r="Q771" s="2"/>
      <c r="R771" s="2"/>
      <c r="S771" s="2"/>
      <c r="T771" s="2"/>
      <c r="U771" s="2"/>
      <c r="V771" s="2"/>
      <c r="W771" s="2"/>
      <c r="X771" s="2"/>
      <c r="Y771" s="2"/>
      <c r="Z771" s="2"/>
    </row>
    <row r="772" spans="2:26" ht="15.75" customHeight="1">
      <c r="B772" s="2"/>
      <c r="C772" s="2"/>
      <c r="D772" s="1"/>
      <c r="E772" s="11"/>
      <c r="F772" s="6"/>
      <c r="G772" s="2"/>
      <c r="H772" s="2"/>
      <c r="I772" s="2"/>
      <c r="J772" s="2"/>
      <c r="K772" s="2"/>
      <c r="L772" s="2"/>
      <c r="M772" s="2"/>
      <c r="N772" s="2"/>
      <c r="O772" s="2"/>
      <c r="P772" s="2"/>
      <c r="Q772" s="2"/>
      <c r="R772" s="2"/>
      <c r="S772" s="2"/>
      <c r="T772" s="2"/>
      <c r="U772" s="2"/>
      <c r="V772" s="2"/>
      <c r="W772" s="2"/>
      <c r="X772" s="2"/>
      <c r="Y772" s="2"/>
      <c r="Z772" s="2"/>
    </row>
    <row r="773" spans="2:26" ht="15.75" customHeight="1">
      <c r="B773" s="2"/>
      <c r="C773" s="2"/>
      <c r="D773" s="1"/>
      <c r="E773" s="11"/>
      <c r="F773" s="6"/>
      <c r="G773" s="2"/>
      <c r="H773" s="2"/>
      <c r="I773" s="2"/>
      <c r="J773" s="2"/>
      <c r="K773" s="2"/>
      <c r="L773" s="2"/>
      <c r="M773" s="2"/>
      <c r="N773" s="2"/>
      <c r="O773" s="2"/>
      <c r="P773" s="2"/>
      <c r="Q773" s="2"/>
      <c r="R773" s="2"/>
      <c r="S773" s="2"/>
      <c r="T773" s="2"/>
      <c r="U773" s="2"/>
      <c r="V773" s="2"/>
      <c r="W773" s="2"/>
      <c r="X773" s="2"/>
      <c r="Y773" s="2"/>
      <c r="Z773" s="2"/>
    </row>
    <row r="774" spans="2:26" ht="15.75" customHeight="1">
      <c r="B774" s="2"/>
      <c r="C774" s="2"/>
      <c r="D774" s="1"/>
      <c r="E774" s="11"/>
      <c r="F774" s="6"/>
      <c r="G774" s="2"/>
      <c r="H774" s="2"/>
      <c r="I774" s="2"/>
      <c r="J774" s="2"/>
      <c r="K774" s="2"/>
      <c r="L774" s="2"/>
      <c r="M774" s="2"/>
      <c r="N774" s="2"/>
      <c r="O774" s="2"/>
      <c r="P774" s="2"/>
      <c r="Q774" s="2"/>
      <c r="R774" s="2"/>
      <c r="S774" s="2"/>
      <c r="T774" s="2"/>
      <c r="U774" s="2"/>
      <c r="V774" s="2"/>
      <c r="W774" s="2"/>
      <c r="X774" s="2"/>
      <c r="Y774" s="2"/>
      <c r="Z774" s="2"/>
    </row>
    <row r="775" spans="2:26" ht="15.75" customHeight="1">
      <c r="B775" s="2"/>
      <c r="C775" s="2"/>
      <c r="D775" s="1"/>
      <c r="E775" s="11"/>
      <c r="F775" s="6"/>
      <c r="G775" s="2"/>
      <c r="H775" s="2"/>
      <c r="I775" s="2"/>
      <c r="J775" s="2"/>
      <c r="K775" s="2"/>
      <c r="L775" s="2"/>
      <c r="M775" s="2"/>
      <c r="N775" s="2"/>
      <c r="O775" s="2"/>
      <c r="P775" s="2"/>
      <c r="Q775" s="2"/>
      <c r="R775" s="2"/>
      <c r="S775" s="2"/>
      <c r="T775" s="2"/>
      <c r="U775" s="2"/>
      <c r="V775" s="2"/>
      <c r="W775" s="2"/>
      <c r="X775" s="2"/>
      <c r="Y775" s="2"/>
      <c r="Z775" s="2"/>
    </row>
    <row r="776" spans="2:26" ht="15.75" customHeight="1">
      <c r="B776" s="2"/>
      <c r="C776" s="2"/>
      <c r="D776" s="1"/>
      <c r="E776" s="11"/>
      <c r="F776" s="6"/>
      <c r="G776" s="2"/>
      <c r="H776" s="2"/>
      <c r="I776" s="2"/>
      <c r="J776" s="2"/>
      <c r="K776" s="2"/>
      <c r="L776" s="2"/>
      <c r="M776" s="2"/>
      <c r="N776" s="2"/>
      <c r="O776" s="2"/>
      <c r="P776" s="2"/>
      <c r="Q776" s="2"/>
      <c r="R776" s="2"/>
      <c r="S776" s="2"/>
      <c r="T776" s="2"/>
      <c r="U776" s="2"/>
      <c r="V776" s="2"/>
      <c r="W776" s="2"/>
      <c r="X776" s="2"/>
      <c r="Y776" s="2"/>
      <c r="Z776" s="2"/>
    </row>
    <row r="777" spans="2:26" ht="15.75" customHeight="1">
      <c r="B777" s="2"/>
      <c r="C777" s="2"/>
      <c r="D777" s="1"/>
      <c r="E777" s="11"/>
      <c r="F777" s="6"/>
      <c r="G777" s="2"/>
      <c r="H777" s="2"/>
      <c r="I777" s="2"/>
      <c r="J777" s="2"/>
      <c r="K777" s="2"/>
      <c r="L777" s="2"/>
      <c r="M777" s="2"/>
      <c r="N777" s="2"/>
      <c r="O777" s="2"/>
      <c r="P777" s="2"/>
      <c r="Q777" s="2"/>
      <c r="R777" s="2"/>
      <c r="S777" s="2"/>
      <c r="T777" s="2"/>
      <c r="U777" s="2"/>
      <c r="V777" s="2"/>
      <c r="W777" s="2"/>
      <c r="X777" s="2"/>
      <c r="Y777" s="2"/>
      <c r="Z777" s="2"/>
    </row>
    <row r="778" spans="2:26" ht="15.75" customHeight="1">
      <c r="B778" s="2"/>
      <c r="C778" s="2"/>
      <c r="D778" s="1"/>
      <c r="E778" s="11"/>
      <c r="F778" s="6"/>
      <c r="G778" s="2"/>
      <c r="H778" s="2"/>
      <c r="I778" s="2"/>
      <c r="J778" s="2"/>
      <c r="K778" s="2"/>
      <c r="L778" s="2"/>
      <c r="M778" s="2"/>
      <c r="N778" s="2"/>
      <c r="O778" s="2"/>
      <c r="P778" s="2"/>
      <c r="Q778" s="2"/>
      <c r="R778" s="2"/>
      <c r="S778" s="2"/>
      <c r="T778" s="2"/>
      <c r="U778" s="2"/>
      <c r="V778" s="2"/>
      <c r="W778" s="2"/>
      <c r="X778" s="2"/>
      <c r="Y778" s="2"/>
      <c r="Z778" s="2"/>
    </row>
    <row r="779" spans="2:26" ht="15.75" customHeight="1">
      <c r="B779" s="2"/>
      <c r="C779" s="2"/>
      <c r="D779" s="1"/>
      <c r="E779" s="11"/>
      <c r="F779" s="6"/>
      <c r="G779" s="2"/>
      <c r="H779" s="2"/>
      <c r="I779" s="2"/>
      <c r="J779" s="2"/>
      <c r="K779" s="2"/>
      <c r="L779" s="2"/>
      <c r="M779" s="2"/>
      <c r="N779" s="2"/>
      <c r="O779" s="2"/>
      <c r="P779" s="2"/>
      <c r="Q779" s="2"/>
      <c r="R779" s="2"/>
      <c r="S779" s="2"/>
      <c r="T779" s="2"/>
      <c r="U779" s="2"/>
      <c r="V779" s="2"/>
      <c r="W779" s="2"/>
      <c r="X779" s="2"/>
      <c r="Y779" s="2"/>
      <c r="Z779" s="2"/>
    </row>
    <row r="780" spans="2:26" ht="15.75" customHeight="1">
      <c r="B780" s="2"/>
      <c r="C780" s="2"/>
      <c r="D780" s="1"/>
      <c r="E780" s="11"/>
      <c r="F780" s="6"/>
      <c r="G780" s="2"/>
      <c r="H780" s="2"/>
      <c r="I780" s="2"/>
      <c r="J780" s="2"/>
      <c r="K780" s="2"/>
      <c r="L780" s="2"/>
      <c r="M780" s="2"/>
      <c r="N780" s="2"/>
      <c r="O780" s="2"/>
      <c r="P780" s="2"/>
      <c r="Q780" s="2"/>
      <c r="R780" s="2"/>
      <c r="S780" s="2"/>
      <c r="T780" s="2"/>
      <c r="U780" s="2"/>
      <c r="V780" s="2"/>
      <c r="W780" s="2"/>
      <c r="X780" s="2"/>
      <c r="Y780" s="2"/>
      <c r="Z780" s="2"/>
    </row>
    <row r="781" spans="2:26" ht="15.75" customHeight="1">
      <c r="B781" s="2"/>
      <c r="C781" s="2"/>
      <c r="D781" s="1"/>
      <c r="E781" s="11"/>
      <c r="F781" s="6"/>
      <c r="G781" s="2"/>
      <c r="H781" s="2"/>
      <c r="I781" s="2"/>
      <c r="J781" s="2"/>
      <c r="K781" s="2"/>
      <c r="L781" s="2"/>
      <c r="M781" s="2"/>
      <c r="N781" s="2"/>
      <c r="O781" s="2"/>
      <c r="P781" s="2"/>
      <c r="Q781" s="2"/>
      <c r="R781" s="2"/>
      <c r="S781" s="2"/>
      <c r="T781" s="2"/>
      <c r="U781" s="2"/>
      <c r="V781" s="2"/>
      <c r="W781" s="2"/>
      <c r="X781" s="2"/>
      <c r="Y781" s="2"/>
      <c r="Z781" s="2"/>
    </row>
    <row r="782" spans="2:26" ht="15.75" customHeight="1">
      <c r="B782" s="2"/>
      <c r="C782" s="2"/>
      <c r="D782" s="1"/>
      <c r="E782" s="11"/>
      <c r="F782" s="6"/>
      <c r="G782" s="2"/>
      <c r="H782" s="2"/>
      <c r="I782" s="2"/>
      <c r="J782" s="2"/>
      <c r="K782" s="2"/>
      <c r="L782" s="2"/>
      <c r="M782" s="2"/>
      <c r="N782" s="2"/>
      <c r="O782" s="2"/>
      <c r="P782" s="2"/>
      <c r="Q782" s="2"/>
      <c r="R782" s="2"/>
      <c r="S782" s="2"/>
      <c r="T782" s="2"/>
      <c r="U782" s="2"/>
      <c r="V782" s="2"/>
      <c r="W782" s="2"/>
      <c r="X782" s="2"/>
      <c r="Y782" s="2"/>
      <c r="Z782" s="2"/>
    </row>
    <row r="783" spans="2:26" ht="15.75" customHeight="1">
      <c r="B783" s="2"/>
      <c r="C783" s="2"/>
      <c r="D783" s="1"/>
      <c r="E783" s="11"/>
      <c r="F783" s="6"/>
      <c r="G783" s="2"/>
      <c r="H783" s="2"/>
      <c r="I783" s="2"/>
      <c r="J783" s="2"/>
      <c r="K783" s="2"/>
      <c r="L783" s="2"/>
      <c r="M783" s="2"/>
      <c r="N783" s="2"/>
      <c r="O783" s="2"/>
      <c r="P783" s="2"/>
      <c r="Q783" s="2"/>
      <c r="R783" s="2"/>
      <c r="S783" s="2"/>
      <c r="T783" s="2"/>
      <c r="U783" s="2"/>
      <c r="V783" s="2"/>
      <c r="W783" s="2"/>
      <c r="X783" s="2"/>
      <c r="Y783" s="2"/>
      <c r="Z783" s="2"/>
    </row>
    <row r="784" spans="2:26" ht="15.75" customHeight="1">
      <c r="B784" s="2"/>
      <c r="C784" s="2"/>
      <c r="D784" s="1"/>
      <c r="E784" s="11"/>
      <c r="F784" s="6"/>
      <c r="G784" s="2"/>
      <c r="H784" s="2"/>
      <c r="I784" s="2"/>
      <c r="J784" s="2"/>
      <c r="K784" s="2"/>
      <c r="L784" s="2"/>
      <c r="M784" s="2"/>
      <c r="N784" s="2"/>
      <c r="O784" s="2"/>
      <c r="P784" s="2"/>
      <c r="Q784" s="2"/>
      <c r="R784" s="2"/>
      <c r="S784" s="2"/>
      <c r="T784" s="2"/>
      <c r="U784" s="2"/>
      <c r="V784" s="2"/>
      <c r="W784" s="2"/>
      <c r="X784" s="2"/>
      <c r="Y784" s="2"/>
      <c r="Z784" s="2"/>
    </row>
    <row r="785" spans="2:26" ht="15.75" customHeight="1">
      <c r="B785" s="2"/>
      <c r="C785" s="2"/>
      <c r="D785" s="1"/>
      <c r="E785" s="11"/>
      <c r="F785" s="6"/>
      <c r="G785" s="2"/>
      <c r="H785" s="2"/>
      <c r="I785" s="2"/>
      <c r="J785" s="2"/>
      <c r="K785" s="2"/>
      <c r="L785" s="2"/>
      <c r="M785" s="2"/>
      <c r="N785" s="2"/>
      <c r="O785" s="2"/>
      <c r="P785" s="2"/>
      <c r="Q785" s="2"/>
      <c r="R785" s="2"/>
      <c r="S785" s="2"/>
      <c r="T785" s="2"/>
      <c r="U785" s="2"/>
      <c r="V785" s="2"/>
      <c r="W785" s="2"/>
      <c r="X785" s="2"/>
      <c r="Y785" s="2"/>
      <c r="Z785" s="2"/>
    </row>
    <row r="786" spans="2:26" ht="15.75" customHeight="1">
      <c r="B786" s="2"/>
      <c r="C786" s="2"/>
      <c r="D786" s="1"/>
      <c r="E786" s="11"/>
      <c r="F786" s="6"/>
      <c r="G786" s="2"/>
      <c r="H786" s="2"/>
      <c r="I786" s="2"/>
      <c r="J786" s="2"/>
      <c r="K786" s="2"/>
      <c r="L786" s="2"/>
      <c r="M786" s="2"/>
      <c r="N786" s="2"/>
      <c r="O786" s="2"/>
      <c r="P786" s="2"/>
      <c r="Q786" s="2"/>
      <c r="R786" s="2"/>
      <c r="S786" s="2"/>
      <c r="T786" s="2"/>
      <c r="U786" s="2"/>
      <c r="V786" s="2"/>
      <c r="W786" s="2"/>
      <c r="X786" s="2"/>
      <c r="Y786" s="2"/>
      <c r="Z786" s="2"/>
    </row>
    <row r="787" spans="2:26" ht="15.75" customHeight="1">
      <c r="B787" s="2"/>
      <c r="C787" s="2"/>
      <c r="D787" s="1"/>
      <c r="E787" s="11"/>
      <c r="F787" s="6"/>
      <c r="G787" s="2"/>
      <c r="H787" s="2"/>
      <c r="I787" s="2"/>
      <c r="J787" s="2"/>
      <c r="K787" s="2"/>
      <c r="L787" s="2"/>
      <c r="M787" s="2"/>
      <c r="N787" s="2"/>
      <c r="O787" s="2"/>
      <c r="P787" s="2"/>
      <c r="Q787" s="2"/>
      <c r="R787" s="2"/>
      <c r="S787" s="2"/>
      <c r="T787" s="2"/>
      <c r="U787" s="2"/>
      <c r="V787" s="2"/>
      <c r="W787" s="2"/>
      <c r="X787" s="2"/>
      <c r="Y787" s="2"/>
      <c r="Z787" s="2"/>
    </row>
    <row r="788" spans="2:26" ht="15.75" customHeight="1">
      <c r="B788" s="2"/>
      <c r="C788" s="2"/>
      <c r="D788" s="1"/>
      <c r="E788" s="11"/>
      <c r="F788" s="6"/>
      <c r="G788" s="2"/>
      <c r="H788" s="2"/>
      <c r="I788" s="2"/>
      <c r="J788" s="2"/>
      <c r="K788" s="2"/>
      <c r="L788" s="2"/>
      <c r="M788" s="2"/>
      <c r="N788" s="2"/>
      <c r="O788" s="2"/>
      <c r="P788" s="2"/>
      <c r="Q788" s="2"/>
      <c r="R788" s="2"/>
      <c r="S788" s="2"/>
      <c r="T788" s="2"/>
      <c r="U788" s="2"/>
      <c r="V788" s="2"/>
      <c r="W788" s="2"/>
      <c r="X788" s="2"/>
      <c r="Y788" s="2"/>
      <c r="Z788" s="2"/>
    </row>
    <row r="789" spans="2:26" ht="15.75" customHeight="1">
      <c r="B789" s="2"/>
      <c r="C789" s="2"/>
      <c r="D789" s="1"/>
      <c r="E789" s="11"/>
      <c r="F789" s="6"/>
      <c r="G789" s="2"/>
      <c r="H789" s="2"/>
      <c r="I789" s="2"/>
      <c r="J789" s="2"/>
      <c r="K789" s="2"/>
      <c r="L789" s="2"/>
      <c r="M789" s="2"/>
      <c r="N789" s="2"/>
      <c r="O789" s="2"/>
      <c r="P789" s="2"/>
      <c r="Q789" s="2"/>
      <c r="R789" s="2"/>
      <c r="S789" s="2"/>
      <c r="T789" s="2"/>
      <c r="U789" s="2"/>
      <c r="V789" s="2"/>
      <c r="W789" s="2"/>
      <c r="X789" s="2"/>
      <c r="Y789" s="2"/>
      <c r="Z789" s="2"/>
    </row>
    <row r="790" spans="2:26" ht="15.75" customHeight="1">
      <c r="B790" s="2"/>
      <c r="C790" s="2"/>
      <c r="D790" s="1"/>
      <c r="E790" s="11"/>
      <c r="F790" s="6"/>
      <c r="G790" s="2"/>
      <c r="H790" s="2"/>
      <c r="I790" s="2"/>
      <c r="J790" s="2"/>
      <c r="K790" s="2"/>
      <c r="L790" s="2"/>
      <c r="M790" s="2"/>
      <c r="N790" s="2"/>
      <c r="O790" s="2"/>
      <c r="P790" s="2"/>
      <c r="Q790" s="2"/>
      <c r="R790" s="2"/>
      <c r="S790" s="2"/>
      <c r="T790" s="2"/>
      <c r="U790" s="2"/>
      <c r="V790" s="2"/>
      <c r="W790" s="2"/>
      <c r="X790" s="2"/>
      <c r="Y790" s="2"/>
      <c r="Z790" s="2"/>
    </row>
    <row r="791" spans="2:26" ht="15.75" customHeight="1">
      <c r="B791" s="2"/>
      <c r="C791" s="2"/>
      <c r="D791" s="1"/>
      <c r="E791" s="11"/>
      <c r="F791" s="6"/>
      <c r="G791" s="2"/>
      <c r="H791" s="2"/>
      <c r="I791" s="2"/>
      <c r="J791" s="2"/>
      <c r="K791" s="2"/>
      <c r="L791" s="2"/>
      <c r="M791" s="2"/>
      <c r="N791" s="2"/>
      <c r="O791" s="2"/>
      <c r="P791" s="2"/>
      <c r="Q791" s="2"/>
      <c r="R791" s="2"/>
      <c r="S791" s="2"/>
      <c r="T791" s="2"/>
      <c r="U791" s="2"/>
      <c r="V791" s="2"/>
      <c r="W791" s="2"/>
      <c r="X791" s="2"/>
      <c r="Y791" s="2"/>
      <c r="Z791" s="2"/>
    </row>
    <row r="792" spans="2:26" ht="15.75" customHeight="1">
      <c r="B792" s="2"/>
      <c r="C792" s="2"/>
      <c r="D792" s="1"/>
      <c r="E792" s="11"/>
      <c r="F792" s="6"/>
      <c r="G792" s="2"/>
      <c r="H792" s="2"/>
      <c r="I792" s="2"/>
      <c r="J792" s="2"/>
      <c r="K792" s="2"/>
      <c r="L792" s="2"/>
      <c r="M792" s="2"/>
      <c r="N792" s="2"/>
      <c r="O792" s="2"/>
      <c r="P792" s="2"/>
      <c r="Q792" s="2"/>
      <c r="R792" s="2"/>
      <c r="S792" s="2"/>
      <c r="T792" s="2"/>
      <c r="U792" s="2"/>
      <c r="V792" s="2"/>
      <c r="W792" s="2"/>
      <c r="X792" s="2"/>
      <c r="Y792" s="2"/>
      <c r="Z792" s="2"/>
    </row>
    <row r="793" spans="2:26" ht="15.75" customHeight="1">
      <c r="B793" s="2"/>
      <c r="C793" s="2"/>
      <c r="D793" s="1"/>
      <c r="E793" s="11"/>
      <c r="F793" s="6"/>
      <c r="G793" s="2"/>
      <c r="H793" s="2"/>
      <c r="I793" s="2"/>
      <c r="J793" s="2"/>
      <c r="K793" s="2"/>
      <c r="L793" s="2"/>
      <c r="M793" s="2"/>
      <c r="N793" s="2"/>
      <c r="O793" s="2"/>
      <c r="P793" s="2"/>
      <c r="Q793" s="2"/>
      <c r="R793" s="2"/>
      <c r="S793" s="2"/>
      <c r="T793" s="2"/>
      <c r="U793" s="2"/>
      <c r="V793" s="2"/>
      <c r="W793" s="2"/>
      <c r="X793" s="2"/>
      <c r="Y793" s="2"/>
      <c r="Z793" s="2"/>
    </row>
    <row r="794" spans="2:26" ht="15.75" customHeight="1">
      <c r="B794" s="2"/>
      <c r="C794" s="2"/>
      <c r="D794" s="1"/>
      <c r="E794" s="11"/>
      <c r="F794" s="6"/>
      <c r="G794" s="2"/>
      <c r="H794" s="2"/>
      <c r="I794" s="2"/>
      <c r="J794" s="2"/>
      <c r="K794" s="2"/>
      <c r="L794" s="2"/>
      <c r="M794" s="2"/>
      <c r="N794" s="2"/>
      <c r="O794" s="2"/>
      <c r="P794" s="2"/>
      <c r="Q794" s="2"/>
      <c r="R794" s="2"/>
      <c r="S794" s="2"/>
      <c r="T794" s="2"/>
      <c r="U794" s="2"/>
      <c r="V794" s="2"/>
      <c r="W794" s="2"/>
      <c r="X794" s="2"/>
      <c r="Y794" s="2"/>
      <c r="Z794" s="2"/>
    </row>
    <row r="795" spans="2:26" ht="15.75" customHeight="1">
      <c r="B795" s="2"/>
      <c r="C795" s="2"/>
      <c r="D795" s="1"/>
      <c r="E795" s="11"/>
      <c r="F795" s="6"/>
      <c r="G795" s="2"/>
      <c r="H795" s="2"/>
      <c r="I795" s="2"/>
      <c r="J795" s="2"/>
      <c r="K795" s="2"/>
      <c r="L795" s="2"/>
      <c r="M795" s="2"/>
      <c r="N795" s="2"/>
      <c r="O795" s="2"/>
      <c r="P795" s="2"/>
      <c r="Q795" s="2"/>
      <c r="R795" s="2"/>
      <c r="S795" s="2"/>
      <c r="T795" s="2"/>
      <c r="U795" s="2"/>
      <c r="V795" s="2"/>
      <c r="W795" s="2"/>
      <c r="X795" s="2"/>
      <c r="Y795" s="2"/>
      <c r="Z795" s="2"/>
    </row>
    <row r="796" spans="2:26" ht="15.75" customHeight="1">
      <c r="B796" s="2"/>
      <c r="C796" s="2"/>
      <c r="D796" s="1"/>
      <c r="E796" s="11"/>
      <c r="F796" s="6"/>
      <c r="G796" s="2"/>
      <c r="H796" s="2"/>
      <c r="I796" s="2"/>
      <c r="J796" s="2"/>
      <c r="K796" s="2"/>
      <c r="L796" s="2"/>
      <c r="M796" s="2"/>
      <c r="N796" s="2"/>
      <c r="O796" s="2"/>
      <c r="P796" s="2"/>
      <c r="Q796" s="2"/>
      <c r="R796" s="2"/>
      <c r="S796" s="2"/>
      <c r="T796" s="2"/>
      <c r="U796" s="2"/>
      <c r="V796" s="2"/>
      <c r="W796" s="2"/>
      <c r="X796" s="2"/>
      <c r="Y796" s="2"/>
      <c r="Z796" s="2"/>
    </row>
    <row r="797" spans="2:26" ht="15.75" customHeight="1">
      <c r="B797" s="2"/>
      <c r="C797" s="2"/>
      <c r="D797" s="1"/>
      <c r="E797" s="11"/>
      <c r="F797" s="6"/>
      <c r="G797" s="2"/>
      <c r="H797" s="2"/>
      <c r="I797" s="2"/>
      <c r="J797" s="2"/>
      <c r="K797" s="2"/>
      <c r="L797" s="2"/>
      <c r="M797" s="2"/>
      <c r="N797" s="2"/>
      <c r="O797" s="2"/>
      <c r="P797" s="2"/>
      <c r="Q797" s="2"/>
      <c r="R797" s="2"/>
      <c r="S797" s="2"/>
      <c r="T797" s="2"/>
      <c r="U797" s="2"/>
      <c r="V797" s="2"/>
      <c r="W797" s="2"/>
      <c r="X797" s="2"/>
      <c r="Y797" s="2"/>
      <c r="Z797" s="2"/>
    </row>
    <row r="798" spans="2:26" ht="15.75" customHeight="1">
      <c r="B798" s="2"/>
      <c r="C798" s="2"/>
      <c r="D798" s="1"/>
      <c r="E798" s="11"/>
      <c r="F798" s="6"/>
      <c r="G798" s="2"/>
      <c r="H798" s="2"/>
      <c r="I798" s="2"/>
      <c r="J798" s="2"/>
      <c r="K798" s="2"/>
      <c r="L798" s="2"/>
      <c r="M798" s="2"/>
      <c r="N798" s="2"/>
      <c r="O798" s="2"/>
      <c r="P798" s="2"/>
      <c r="Q798" s="2"/>
      <c r="R798" s="2"/>
      <c r="S798" s="2"/>
      <c r="T798" s="2"/>
      <c r="U798" s="2"/>
      <c r="V798" s="2"/>
      <c r="W798" s="2"/>
      <c r="X798" s="2"/>
      <c r="Y798" s="2"/>
      <c r="Z798" s="2"/>
    </row>
    <row r="799" spans="2:26" ht="15.75" customHeight="1">
      <c r="B799" s="2"/>
      <c r="C799" s="2"/>
      <c r="D799" s="1"/>
      <c r="E799" s="11"/>
      <c r="F799" s="6"/>
      <c r="G799" s="2"/>
      <c r="H799" s="2"/>
      <c r="I799" s="2"/>
      <c r="J799" s="2"/>
      <c r="K799" s="2"/>
      <c r="L799" s="2"/>
      <c r="M799" s="2"/>
      <c r="N799" s="2"/>
      <c r="O799" s="2"/>
      <c r="P799" s="2"/>
      <c r="Q799" s="2"/>
      <c r="R799" s="2"/>
      <c r="S799" s="2"/>
      <c r="T799" s="2"/>
      <c r="U799" s="2"/>
      <c r="V799" s="2"/>
      <c r="W799" s="2"/>
      <c r="X799" s="2"/>
      <c r="Y799" s="2"/>
      <c r="Z799" s="2"/>
    </row>
    <row r="800" spans="2:26" ht="15.75" customHeight="1">
      <c r="B800" s="2"/>
      <c r="C800" s="2"/>
      <c r="D800" s="1"/>
      <c r="E800" s="11"/>
      <c r="F800" s="6"/>
      <c r="G800" s="2"/>
      <c r="H800" s="2"/>
      <c r="I800" s="2"/>
      <c r="J800" s="2"/>
      <c r="K800" s="2"/>
      <c r="L800" s="2"/>
      <c r="M800" s="2"/>
      <c r="N800" s="2"/>
      <c r="O800" s="2"/>
      <c r="P800" s="2"/>
      <c r="Q800" s="2"/>
      <c r="R800" s="2"/>
      <c r="S800" s="2"/>
      <c r="T800" s="2"/>
      <c r="U800" s="2"/>
      <c r="V800" s="2"/>
      <c r="W800" s="2"/>
      <c r="X800" s="2"/>
      <c r="Y800" s="2"/>
      <c r="Z800" s="2"/>
    </row>
    <row r="801" spans="2:26" ht="15.75" customHeight="1">
      <c r="B801" s="2"/>
      <c r="C801" s="2"/>
      <c r="D801" s="1"/>
      <c r="E801" s="11"/>
      <c r="F801" s="6"/>
      <c r="G801" s="2"/>
      <c r="H801" s="2"/>
      <c r="I801" s="2"/>
      <c r="J801" s="2"/>
      <c r="K801" s="2"/>
      <c r="L801" s="2"/>
      <c r="M801" s="2"/>
      <c r="N801" s="2"/>
      <c r="O801" s="2"/>
      <c r="P801" s="2"/>
      <c r="Q801" s="2"/>
      <c r="R801" s="2"/>
      <c r="S801" s="2"/>
      <c r="T801" s="2"/>
      <c r="U801" s="2"/>
      <c r="V801" s="2"/>
      <c r="W801" s="2"/>
      <c r="X801" s="2"/>
      <c r="Y801" s="2"/>
      <c r="Z801" s="2"/>
    </row>
    <row r="802" spans="2:26" ht="15.75" customHeight="1">
      <c r="B802" s="2"/>
      <c r="C802" s="2"/>
      <c r="D802" s="1"/>
      <c r="E802" s="11"/>
      <c r="F802" s="6"/>
      <c r="G802" s="2"/>
      <c r="H802" s="2"/>
      <c r="I802" s="2"/>
      <c r="J802" s="2"/>
      <c r="K802" s="2"/>
      <c r="L802" s="2"/>
      <c r="M802" s="2"/>
      <c r="N802" s="2"/>
      <c r="O802" s="2"/>
      <c r="P802" s="2"/>
      <c r="Q802" s="2"/>
      <c r="R802" s="2"/>
      <c r="S802" s="2"/>
      <c r="T802" s="2"/>
      <c r="U802" s="2"/>
      <c r="V802" s="2"/>
      <c r="W802" s="2"/>
      <c r="X802" s="2"/>
      <c r="Y802" s="2"/>
      <c r="Z802" s="2"/>
    </row>
    <row r="803" spans="2:26" ht="15.75" customHeight="1">
      <c r="B803" s="2"/>
      <c r="C803" s="2"/>
      <c r="D803" s="1"/>
      <c r="E803" s="11"/>
      <c r="F803" s="6"/>
      <c r="G803" s="2"/>
      <c r="H803" s="2"/>
      <c r="I803" s="2"/>
      <c r="J803" s="2"/>
      <c r="K803" s="2"/>
      <c r="L803" s="2"/>
      <c r="M803" s="2"/>
      <c r="N803" s="2"/>
      <c r="O803" s="2"/>
      <c r="P803" s="2"/>
      <c r="Q803" s="2"/>
      <c r="R803" s="2"/>
      <c r="S803" s="2"/>
      <c r="T803" s="2"/>
      <c r="U803" s="2"/>
      <c r="V803" s="2"/>
      <c r="W803" s="2"/>
      <c r="X803" s="2"/>
      <c r="Y803" s="2"/>
      <c r="Z803" s="2"/>
    </row>
    <row r="804" spans="2:26" ht="15.75" customHeight="1">
      <c r="B804" s="2"/>
      <c r="C804" s="2"/>
      <c r="D804" s="1"/>
      <c r="E804" s="11"/>
      <c r="F804" s="6"/>
      <c r="G804" s="2"/>
      <c r="H804" s="2"/>
      <c r="I804" s="2"/>
      <c r="J804" s="2"/>
      <c r="K804" s="2"/>
      <c r="L804" s="2"/>
      <c r="M804" s="2"/>
      <c r="N804" s="2"/>
      <c r="O804" s="2"/>
      <c r="P804" s="2"/>
      <c r="Q804" s="2"/>
      <c r="R804" s="2"/>
      <c r="S804" s="2"/>
      <c r="T804" s="2"/>
      <c r="U804" s="2"/>
      <c r="V804" s="2"/>
      <c r="W804" s="2"/>
      <c r="X804" s="2"/>
      <c r="Y804" s="2"/>
      <c r="Z804" s="2"/>
    </row>
    <row r="805" spans="2:26" ht="15.75" customHeight="1">
      <c r="B805" s="2"/>
      <c r="C805" s="2"/>
      <c r="D805" s="1"/>
      <c r="E805" s="11"/>
      <c r="F805" s="6"/>
      <c r="G805" s="2"/>
      <c r="H805" s="2"/>
      <c r="I805" s="2"/>
      <c r="J805" s="2"/>
      <c r="K805" s="2"/>
      <c r="L805" s="2"/>
      <c r="M805" s="2"/>
      <c r="N805" s="2"/>
      <c r="O805" s="2"/>
      <c r="P805" s="2"/>
      <c r="Q805" s="2"/>
      <c r="R805" s="2"/>
      <c r="S805" s="2"/>
      <c r="T805" s="2"/>
      <c r="U805" s="2"/>
      <c r="V805" s="2"/>
      <c r="W805" s="2"/>
      <c r="X805" s="2"/>
      <c r="Y805" s="2"/>
      <c r="Z805" s="2"/>
    </row>
    <row r="806" spans="2:26" ht="15.75" customHeight="1">
      <c r="B806" s="2"/>
      <c r="C806" s="2"/>
      <c r="D806" s="1"/>
      <c r="E806" s="11"/>
      <c r="F806" s="6"/>
      <c r="G806" s="2"/>
      <c r="H806" s="2"/>
      <c r="I806" s="2"/>
      <c r="J806" s="2"/>
      <c r="K806" s="2"/>
      <c r="L806" s="2"/>
      <c r="M806" s="2"/>
      <c r="N806" s="2"/>
      <c r="O806" s="2"/>
      <c r="P806" s="2"/>
      <c r="Q806" s="2"/>
      <c r="R806" s="2"/>
      <c r="S806" s="2"/>
      <c r="T806" s="2"/>
      <c r="U806" s="2"/>
      <c r="V806" s="2"/>
      <c r="W806" s="2"/>
      <c r="X806" s="2"/>
      <c r="Y806" s="2"/>
      <c r="Z806" s="2"/>
    </row>
    <row r="807" spans="2:26" ht="15.75" customHeight="1">
      <c r="B807" s="2"/>
      <c r="C807" s="2"/>
      <c r="D807" s="1"/>
      <c r="E807" s="11"/>
      <c r="F807" s="6"/>
      <c r="G807" s="2"/>
      <c r="H807" s="2"/>
      <c r="I807" s="2"/>
      <c r="J807" s="2"/>
      <c r="K807" s="2"/>
      <c r="L807" s="2"/>
      <c r="M807" s="2"/>
      <c r="N807" s="2"/>
      <c r="O807" s="2"/>
      <c r="P807" s="2"/>
      <c r="Q807" s="2"/>
      <c r="R807" s="2"/>
      <c r="S807" s="2"/>
      <c r="T807" s="2"/>
      <c r="U807" s="2"/>
      <c r="V807" s="2"/>
      <c r="W807" s="2"/>
      <c r="X807" s="2"/>
      <c r="Y807" s="2"/>
      <c r="Z807" s="2"/>
    </row>
    <row r="808" spans="2:26" ht="15.75" customHeight="1">
      <c r="B808" s="2"/>
      <c r="C808" s="2"/>
      <c r="D808" s="1"/>
      <c r="E808" s="11"/>
      <c r="F808" s="6"/>
      <c r="G808" s="2"/>
      <c r="H808" s="2"/>
      <c r="I808" s="2"/>
      <c r="J808" s="2"/>
      <c r="K808" s="2"/>
      <c r="L808" s="2"/>
      <c r="M808" s="2"/>
      <c r="N808" s="2"/>
      <c r="O808" s="2"/>
      <c r="P808" s="2"/>
      <c r="Q808" s="2"/>
      <c r="R808" s="2"/>
      <c r="S808" s="2"/>
      <c r="T808" s="2"/>
      <c r="U808" s="2"/>
      <c r="V808" s="2"/>
      <c r="W808" s="2"/>
      <c r="X808" s="2"/>
      <c r="Y808" s="2"/>
      <c r="Z808" s="2"/>
    </row>
    <row r="809" spans="2:26" ht="15.75" customHeight="1">
      <c r="B809" s="2"/>
      <c r="C809" s="2"/>
      <c r="D809" s="1"/>
      <c r="E809" s="11"/>
      <c r="F809" s="6"/>
      <c r="G809" s="2"/>
      <c r="H809" s="2"/>
      <c r="I809" s="2"/>
      <c r="J809" s="2"/>
      <c r="K809" s="2"/>
      <c r="L809" s="2"/>
      <c r="M809" s="2"/>
      <c r="N809" s="2"/>
      <c r="O809" s="2"/>
      <c r="P809" s="2"/>
      <c r="Q809" s="2"/>
      <c r="R809" s="2"/>
      <c r="S809" s="2"/>
      <c r="T809" s="2"/>
      <c r="U809" s="2"/>
      <c r="V809" s="2"/>
      <c r="W809" s="2"/>
      <c r="X809" s="2"/>
      <c r="Y809" s="2"/>
      <c r="Z809" s="2"/>
    </row>
    <row r="810" spans="2:26" ht="15.75" customHeight="1">
      <c r="B810" s="2"/>
      <c r="C810" s="2"/>
      <c r="D810" s="1"/>
      <c r="E810" s="11"/>
      <c r="F810" s="6"/>
      <c r="G810" s="2"/>
      <c r="H810" s="2"/>
      <c r="I810" s="2"/>
      <c r="J810" s="2"/>
      <c r="K810" s="2"/>
      <c r="L810" s="2"/>
      <c r="M810" s="2"/>
      <c r="N810" s="2"/>
      <c r="O810" s="2"/>
      <c r="P810" s="2"/>
      <c r="Q810" s="2"/>
      <c r="R810" s="2"/>
      <c r="S810" s="2"/>
      <c r="T810" s="2"/>
      <c r="U810" s="2"/>
      <c r="V810" s="2"/>
      <c r="W810" s="2"/>
      <c r="X810" s="2"/>
      <c r="Y810" s="2"/>
      <c r="Z810" s="2"/>
    </row>
    <row r="811" spans="2:26" ht="15.75" customHeight="1">
      <c r="B811" s="2"/>
      <c r="C811" s="2"/>
      <c r="D811" s="1"/>
      <c r="E811" s="11"/>
      <c r="F811" s="6"/>
      <c r="G811" s="2"/>
      <c r="H811" s="2"/>
      <c r="I811" s="2"/>
      <c r="J811" s="2"/>
      <c r="K811" s="2"/>
      <c r="L811" s="2"/>
      <c r="M811" s="2"/>
      <c r="N811" s="2"/>
      <c r="O811" s="2"/>
      <c r="P811" s="2"/>
      <c r="Q811" s="2"/>
      <c r="R811" s="2"/>
      <c r="S811" s="2"/>
      <c r="T811" s="2"/>
      <c r="U811" s="2"/>
      <c r="V811" s="2"/>
      <c r="W811" s="2"/>
      <c r="X811" s="2"/>
      <c r="Y811" s="2"/>
      <c r="Z811" s="2"/>
    </row>
    <row r="812" spans="2:26" ht="15.75" customHeight="1">
      <c r="B812" s="2"/>
      <c r="C812" s="2"/>
      <c r="D812" s="1"/>
      <c r="E812" s="11"/>
      <c r="F812" s="6"/>
      <c r="G812" s="2"/>
      <c r="H812" s="2"/>
      <c r="I812" s="2"/>
      <c r="J812" s="2"/>
      <c r="K812" s="2"/>
      <c r="L812" s="2"/>
      <c r="M812" s="2"/>
      <c r="N812" s="2"/>
      <c r="O812" s="2"/>
      <c r="P812" s="2"/>
      <c r="Q812" s="2"/>
      <c r="R812" s="2"/>
      <c r="S812" s="2"/>
      <c r="T812" s="2"/>
      <c r="U812" s="2"/>
      <c r="V812" s="2"/>
      <c r="W812" s="2"/>
      <c r="X812" s="2"/>
      <c r="Y812" s="2"/>
      <c r="Z812" s="2"/>
    </row>
    <row r="813" spans="2:26" ht="15.75" customHeight="1">
      <c r="B813" s="2"/>
      <c r="C813" s="2"/>
      <c r="D813" s="1"/>
      <c r="E813" s="11"/>
      <c r="F813" s="6"/>
      <c r="G813" s="2"/>
      <c r="H813" s="2"/>
      <c r="I813" s="2"/>
      <c r="J813" s="2"/>
      <c r="K813" s="2"/>
      <c r="L813" s="2"/>
      <c r="M813" s="2"/>
      <c r="N813" s="2"/>
      <c r="O813" s="2"/>
      <c r="P813" s="2"/>
      <c r="Q813" s="2"/>
      <c r="R813" s="2"/>
      <c r="S813" s="2"/>
      <c r="T813" s="2"/>
      <c r="U813" s="2"/>
      <c r="V813" s="2"/>
      <c r="W813" s="2"/>
      <c r="X813" s="2"/>
      <c r="Y813" s="2"/>
      <c r="Z813" s="2"/>
    </row>
    <row r="814" spans="2:26" ht="15.75" customHeight="1">
      <c r="B814" s="2"/>
      <c r="C814" s="2"/>
      <c r="D814" s="1"/>
      <c r="E814" s="11"/>
      <c r="F814" s="6"/>
      <c r="G814" s="2"/>
      <c r="H814" s="2"/>
      <c r="I814" s="2"/>
      <c r="J814" s="2"/>
      <c r="K814" s="2"/>
      <c r="L814" s="2"/>
      <c r="M814" s="2"/>
      <c r="N814" s="2"/>
      <c r="O814" s="2"/>
      <c r="P814" s="2"/>
      <c r="Q814" s="2"/>
      <c r="R814" s="2"/>
      <c r="S814" s="2"/>
      <c r="T814" s="2"/>
      <c r="U814" s="2"/>
      <c r="V814" s="2"/>
      <c r="W814" s="2"/>
      <c r="X814" s="2"/>
      <c r="Y814" s="2"/>
      <c r="Z814" s="2"/>
    </row>
    <row r="815" spans="2:26" ht="15.75" customHeight="1">
      <c r="B815" s="2"/>
      <c r="C815" s="2"/>
      <c r="D815" s="1"/>
      <c r="E815" s="11"/>
      <c r="F815" s="6"/>
      <c r="G815" s="2"/>
      <c r="H815" s="2"/>
      <c r="I815" s="2"/>
      <c r="J815" s="2"/>
      <c r="K815" s="2"/>
      <c r="L815" s="2"/>
      <c r="M815" s="2"/>
      <c r="N815" s="2"/>
      <c r="O815" s="2"/>
      <c r="P815" s="2"/>
      <c r="Q815" s="2"/>
      <c r="R815" s="2"/>
      <c r="S815" s="2"/>
      <c r="T815" s="2"/>
      <c r="U815" s="2"/>
      <c r="V815" s="2"/>
      <c r="W815" s="2"/>
      <c r="X815" s="2"/>
      <c r="Y815" s="2"/>
      <c r="Z815" s="2"/>
    </row>
    <row r="816" spans="2:26" ht="15.75" customHeight="1">
      <c r="B816" s="2"/>
      <c r="C816" s="2"/>
      <c r="D816" s="1"/>
      <c r="E816" s="11"/>
      <c r="F816" s="6"/>
      <c r="G816" s="2"/>
      <c r="H816" s="2"/>
      <c r="I816" s="2"/>
      <c r="J816" s="2"/>
      <c r="K816" s="2"/>
      <c r="L816" s="2"/>
      <c r="M816" s="2"/>
      <c r="N816" s="2"/>
      <c r="O816" s="2"/>
      <c r="P816" s="2"/>
      <c r="Q816" s="2"/>
      <c r="R816" s="2"/>
      <c r="S816" s="2"/>
      <c r="T816" s="2"/>
      <c r="U816" s="2"/>
      <c r="V816" s="2"/>
      <c r="W816" s="2"/>
      <c r="X816" s="2"/>
      <c r="Y816" s="2"/>
      <c r="Z816" s="2"/>
    </row>
    <row r="817" spans="2:26" ht="15.75" customHeight="1">
      <c r="B817" s="2"/>
      <c r="C817" s="2"/>
      <c r="D817" s="1"/>
      <c r="E817" s="11"/>
      <c r="F817" s="6"/>
      <c r="G817" s="2"/>
      <c r="H817" s="2"/>
      <c r="I817" s="2"/>
      <c r="J817" s="2"/>
      <c r="K817" s="2"/>
      <c r="L817" s="2"/>
      <c r="M817" s="2"/>
      <c r="N817" s="2"/>
      <c r="O817" s="2"/>
      <c r="P817" s="2"/>
      <c r="Q817" s="2"/>
      <c r="R817" s="2"/>
      <c r="S817" s="2"/>
      <c r="T817" s="2"/>
      <c r="U817" s="2"/>
      <c r="V817" s="2"/>
      <c r="W817" s="2"/>
      <c r="X817" s="2"/>
      <c r="Y817" s="2"/>
      <c r="Z817" s="2"/>
    </row>
    <row r="818" spans="2:26" ht="15.75" customHeight="1">
      <c r="B818" s="2"/>
      <c r="C818" s="2"/>
      <c r="D818" s="1"/>
      <c r="E818" s="11"/>
      <c r="F818" s="6"/>
      <c r="G818" s="2"/>
      <c r="H818" s="2"/>
      <c r="I818" s="2"/>
      <c r="J818" s="2"/>
      <c r="K818" s="2"/>
      <c r="L818" s="2"/>
      <c r="M818" s="2"/>
      <c r="N818" s="2"/>
      <c r="O818" s="2"/>
      <c r="P818" s="2"/>
      <c r="Q818" s="2"/>
      <c r="R818" s="2"/>
      <c r="S818" s="2"/>
      <c r="T818" s="2"/>
      <c r="U818" s="2"/>
      <c r="V818" s="2"/>
      <c r="W818" s="2"/>
      <c r="X818" s="2"/>
      <c r="Y818" s="2"/>
      <c r="Z818" s="2"/>
    </row>
    <row r="819" spans="2:26" ht="15.75" customHeight="1">
      <c r="B819" s="2"/>
      <c r="C819" s="2"/>
      <c r="D819" s="1"/>
      <c r="E819" s="11"/>
      <c r="F819" s="6"/>
      <c r="G819" s="2"/>
      <c r="H819" s="2"/>
      <c r="I819" s="2"/>
      <c r="J819" s="2"/>
      <c r="K819" s="2"/>
      <c r="L819" s="2"/>
      <c r="M819" s="2"/>
      <c r="N819" s="2"/>
      <c r="O819" s="2"/>
      <c r="P819" s="2"/>
      <c r="Q819" s="2"/>
      <c r="R819" s="2"/>
      <c r="S819" s="2"/>
      <c r="T819" s="2"/>
      <c r="U819" s="2"/>
      <c r="V819" s="2"/>
      <c r="W819" s="2"/>
      <c r="X819" s="2"/>
      <c r="Y819" s="2"/>
      <c r="Z819" s="2"/>
    </row>
    <row r="820" spans="2:26" ht="15.75" customHeight="1">
      <c r="B820" s="2"/>
      <c r="C820" s="2"/>
      <c r="D820" s="1"/>
      <c r="E820" s="11"/>
      <c r="F820" s="6"/>
      <c r="G820" s="2"/>
      <c r="H820" s="2"/>
      <c r="I820" s="2"/>
      <c r="J820" s="2"/>
      <c r="K820" s="2"/>
      <c r="L820" s="2"/>
      <c r="M820" s="2"/>
      <c r="N820" s="2"/>
      <c r="O820" s="2"/>
      <c r="P820" s="2"/>
      <c r="Q820" s="2"/>
      <c r="R820" s="2"/>
      <c r="S820" s="2"/>
      <c r="T820" s="2"/>
      <c r="U820" s="2"/>
      <c r="V820" s="2"/>
      <c r="W820" s="2"/>
      <c r="X820" s="2"/>
      <c r="Y820" s="2"/>
      <c r="Z820" s="2"/>
    </row>
    <row r="821" spans="2:26" ht="15.75" customHeight="1">
      <c r="B821" s="2"/>
      <c r="C821" s="2"/>
      <c r="D821" s="1"/>
      <c r="E821" s="11"/>
      <c r="F821" s="6"/>
      <c r="G821" s="2"/>
      <c r="H821" s="2"/>
      <c r="I821" s="2"/>
      <c r="J821" s="2"/>
      <c r="K821" s="2"/>
      <c r="L821" s="2"/>
      <c r="M821" s="2"/>
      <c r="N821" s="2"/>
      <c r="O821" s="2"/>
      <c r="P821" s="2"/>
      <c r="Q821" s="2"/>
      <c r="R821" s="2"/>
      <c r="S821" s="2"/>
      <c r="T821" s="2"/>
      <c r="U821" s="2"/>
      <c r="V821" s="2"/>
      <c r="W821" s="2"/>
      <c r="X821" s="2"/>
      <c r="Y821" s="2"/>
      <c r="Z821" s="2"/>
    </row>
    <row r="822" spans="2:26" ht="15.75" customHeight="1">
      <c r="B822" s="2"/>
      <c r="C822" s="2"/>
      <c r="D822" s="1"/>
      <c r="E822" s="11"/>
      <c r="F822" s="6"/>
      <c r="G822" s="2"/>
      <c r="H822" s="2"/>
      <c r="I822" s="2"/>
      <c r="J822" s="2"/>
      <c r="K822" s="2"/>
      <c r="L822" s="2"/>
      <c r="M822" s="2"/>
      <c r="N822" s="2"/>
      <c r="O822" s="2"/>
      <c r="P822" s="2"/>
      <c r="Q822" s="2"/>
      <c r="R822" s="2"/>
      <c r="S822" s="2"/>
      <c r="T822" s="2"/>
      <c r="U822" s="2"/>
      <c r="V822" s="2"/>
      <c r="W822" s="2"/>
      <c r="X822" s="2"/>
      <c r="Y822" s="2"/>
      <c r="Z822" s="2"/>
    </row>
    <row r="823" spans="2:26" ht="15.75" customHeight="1">
      <c r="B823" s="2"/>
      <c r="C823" s="2"/>
      <c r="D823" s="1"/>
      <c r="E823" s="11"/>
      <c r="F823" s="6"/>
      <c r="G823" s="2"/>
      <c r="H823" s="2"/>
      <c r="I823" s="2"/>
      <c r="J823" s="2"/>
      <c r="K823" s="2"/>
      <c r="L823" s="2"/>
      <c r="M823" s="2"/>
      <c r="N823" s="2"/>
      <c r="O823" s="2"/>
      <c r="P823" s="2"/>
      <c r="Q823" s="2"/>
      <c r="R823" s="2"/>
      <c r="S823" s="2"/>
      <c r="T823" s="2"/>
      <c r="U823" s="2"/>
      <c r="V823" s="2"/>
      <c r="W823" s="2"/>
      <c r="X823" s="2"/>
      <c r="Y823" s="2"/>
      <c r="Z823" s="2"/>
    </row>
    <row r="824" spans="2:26" ht="15.75" customHeight="1">
      <c r="B824" s="2"/>
      <c r="C824" s="2"/>
      <c r="D824" s="1"/>
      <c r="E824" s="11"/>
      <c r="F824" s="6"/>
      <c r="G824" s="2"/>
      <c r="H824" s="2"/>
      <c r="I824" s="2"/>
      <c r="J824" s="2"/>
      <c r="K824" s="2"/>
      <c r="L824" s="2"/>
      <c r="M824" s="2"/>
      <c r="N824" s="2"/>
      <c r="O824" s="2"/>
      <c r="P824" s="2"/>
      <c r="Q824" s="2"/>
      <c r="R824" s="2"/>
      <c r="S824" s="2"/>
      <c r="T824" s="2"/>
      <c r="U824" s="2"/>
      <c r="V824" s="2"/>
      <c r="W824" s="2"/>
      <c r="X824" s="2"/>
      <c r="Y824" s="2"/>
      <c r="Z824" s="2"/>
    </row>
    <row r="825" spans="2:26" ht="15.75" customHeight="1">
      <c r="B825" s="2"/>
      <c r="C825" s="2"/>
      <c r="D825" s="1"/>
      <c r="E825" s="11"/>
      <c r="F825" s="6"/>
      <c r="G825" s="2"/>
      <c r="H825" s="2"/>
      <c r="I825" s="2"/>
      <c r="J825" s="2"/>
      <c r="K825" s="2"/>
      <c r="L825" s="2"/>
      <c r="M825" s="2"/>
      <c r="N825" s="2"/>
      <c r="O825" s="2"/>
      <c r="P825" s="2"/>
      <c r="Q825" s="2"/>
      <c r="R825" s="2"/>
      <c r="S825" s="2"/>
      <c r="T825" s="2"/>
      <c r="U825" s="2"/>
      <c r="V825" s="2"/>
      <c r="W825" s="2"/>
      <c r="X825" s="2"/>
      <c r="Y825" s="2"/>
      <c r="Z825" s="2"/>
    </row>
    <row r="826" spans="2:26" ht="15.75" customHeight="1">
      <c r="B826" s="2"/>
      <c r="C826" s="2"/>
      <c r="D826" s="1"/>
      <c r="E826" s="11"/>
      <c r="F826" s="6"/>
      <c r="G826" s="2"/>
      <c r="H826" s="2"/>
      <c r="I826" s="2"/>
      <c r="J826" s="2"/>
      <c r="K826" s="2"/>
      <c r="L826" s="2"/>
      <c r="M826" s="2"/>
      <c r="N826" s="2"/>
      <c r="O826" s="2"/>
      <c r="P826" s="2"/>
      <c r="Q826" s="2"/>
      <c r="R826" s="2"/>
      <c r="S826" s="2"/>
      <c r="T826" s="2"/>
      <c r="U826" s="2"/>
      <c r="V826" s="2"/>
      <c r="W826" s="2"/>
      <c r="X826" s="2"/>
      <c r="Y826" s="2"/>
      <c r="Z826" s="2"/>
    </row>
    <row r="827" spans="2:26" ht="15.75" customHeight="1">
      <c r="B827" s="2"/>
      <c r="C827" s="2"/>
      <c r="D827" s="1"/>
      <c r="E827" s="11"/>
      <c r="F827" s="6"/>
      <c r="G827" s="2"/>
      <c r="H827" s="2"/>
      <c r="I827" s="2"/>
      <c r="J827" s="2"/>
      <c r="K827" s="2"/>
      <c r="L827" s="2"/>
      <c r="M827" s="2"/>
      <c r="N827" s="2"/>
      <c r="O827" s="2"/>
      <c r="P827" s="2"/>
      <c r="Q827" s="2"/>
      <c r="R827" s="2"/>
      <c r="S827" s="2"/>
      <c r="T827" s="2"/>
      <c r="U827" s="2"/>
      <c r="V827" s="2"/>
      <c r="W827" s="2"/>
      <c r="X827" s="2"/>
      <c r="Y827" s="2"/>
      <c r="Z827" s="2"/>
    </row>
    <row r="828" spans="2:26" ht="15.75" customHeight="1">
      <c r="B828" s="2"/>
      <c r="C828" s="2"/>
      <c r="D828" s="1"/>
      <c r="E828" s="11"/>
      <c r="F828" s="6"/>
      <c r="G828" s="2"/>
      <c r="H828" s="2"/>
      <c r="I828" s="2"/>
      <c r="J828" s="2"/>
      <c r="K828" s="2"/>
      <c r="L828" s="2"/>
      <c r="M828" s="2"/>
      <c r="N828" s="2"/>
      <c r="O828" s="2"/>
      <c r="P828" s="2"/>
      <c r="Q828" s="2"/>
      <c r="R828" s="2"/>
      <c r="S828" s="2"/>
      <c r="T828" s="2"/>
      <c r="U828" s="2"/>
      <c r="V828" s="2"/>
      <c r="W828" s="2"/>
      <c r="X828" s="2"/>
      <c r="Y828" s="2"/>
      <c r="Z828" s="2"/>
    </row>
    <row r="829" spans="2:26" ht="15.75" customHeight="1">
      <c r="B829" s="2"/>
      <c r="C829" s="2"/>
      <c r="D829" s="1"/>
      <c r="E829" s="11"/>
      <c r="F829" s="6"/>
      <c r="G829" s="2"/>
      <c r="H829" s="2"/>
      <c r="I829" s="2"/>
      <c r="J829" s="2"/>
      <c r="K829" s="2"/>
      <c r="L829" s="2"/>
      <c r="M829" s="2"/>
      <c r="N829" s="2"/>
      <c r="O829" s="2"/>
      <c r="P829" s="2"/>
      <c r="Q829" s="2"/>
      <c r="R829" s="2"/>
      <c r="S829" s="2"/>
      <c r="T829" s="2"/>
      <c r="U829" s="2"/>
      <c r="V829" s="2"/>
      <c r="W829" s="2"/>
      <c r="X829" s="2"/>
      <c r="Y829" s="2"/>
      <c r="Z829" s="2"/>
    </row>
    <row r="830" spans="2:26" ht="15.75" customHeight="1">
      <c r="B830" s="2"/>
      <c r="C830" s="2"/>
      <c r="D830" s="1"/>
      <c r="E830" s="11"/>
      <c r="F830" s="6"/>
      <c r="G830" s="2"/>
      <c r="H830" s="2"/>
      <c r="I830" s="2"/>
      <c r="J830" s="2"/>
      <c r="K830" s="2"/>
      <c r="L830" s="2"/>
      <c r="M830" s="2"/>
      <c r="N830" s="2"/>
      <c r="O830" s="2"/>
      <c r="P830" s="2"/>
      <c r="Q830" s="2"/>
      <c r="R830" s="2"/>
      <c r="S830" s="2"/>
      <c r="T830" s="2"/>
      <c r="U830" s="2"/>
      <c r="V830" s="2"/>
      <c r="W830" s="2"/>
      <c r="X830" s="2"/>
      <c r="Y830" s="2"/>
      <c r="Z830" s="2"/>
    </row>
    <row r="831" spans="2:26" ht="15.75" customHeight="1">
      <c r="B831" s="2"/>
      <c r="C831" s="2"/>
      <c r="D831" s="1"/>
      <c r="E831" s="11"/>
      <c r="F831" s="6"/>
      <c r="G831" s="2"/>
      <c r="H831" s="2"/>
      <c r="I831" s="2"/>
      <c r="J831" s="2"/>
      <c r="K831" s="2"/>
      <c r="L831" s="2"/>
      <c r="M831" s="2"/>
      <c r="N831" s="2"/>
      <c r="O831" s="2"/>
      <c r="P831" s="2"/>
      <c r="Q831" s="2"/>
      <c r="R831" s="2"/>
      <c r="S831" s="2"/>
      <c r="T831" s="2"/>
      <c r="U831" s="2"/>
      <c r="V831" s="2"/>
      <c r="W831" s="2"/>
      <c r="X831" s="2"/>
      <c r="Y831" s="2"/>
      <c r="Z831" s="2"/>
    </row>
    <row r="832" spans="2:26" ht="15.75" customHeight="1">
      <c r="B832" s="2"/>
      <c r="C832" s="2"/>
      <c r="D832" s="1"/>
      <c r="E832" s="11"/>
      <c r="F832" s="6"/>
      <c r="G832" s="2"/>
      <c r="H832" s="2"/>
      <c r="I832" s="2"/>
      <c r="J832" s="2"/>
      <c r="K832" s="2"/>
      <c r="L832" s="2"/>
      <c r="M832" s="2"/>
      <c r="N832" s="2"/>
      <c r="O832" s="2"/>
      <c r="P832" s="2"/>
      <c r="Q832" s="2"/>
      <c r="R832" s="2"/>
      <c r="S832" s="2"/>
      <c r="T832" s="2"/>
      <c r="U832" s="2"/>
      <c r="V832" s="2"/>
      <c r="W832" s="2"/>
      <c r="X832" s="2"/>
      <c r="Y832" s="2"/>
      <c r="Z832" s="2"/>
    </row>
    <row r="833" spans="2:26" ht="15.75" customHeight="1">
      <c r="B833" s="2"/>
      <c r="C833" s="2"/>
      <c r="D833" s="1"/>
      <c r="E833" s="11"/>
      <c r="F833" s="6"/>
      <c r="G833" s="2"/>
      <c r="H833" s="2"/>
      <c r="I833" s="2"/>
      <c r="J833" s="2"/>
      <c r="K833" s="2"/>
      <c r="L833" s="2"/>
      <c r="M833" s="2"/>
      <c r="N833" s="2"/>
      <c r="O833" s="2"/>
      <c r="P833" s="2"/>
      <c r="Q833" s="2"/>
      <c r="R833" s="2"/>
      <c r="S833" s="2"/>
      <c r="T833" s="2"/>
      <c r="U833" s="2"/>
      <c r="V833" s="2"/>
      <c r="W833" s="2"/>
      <c r="X833" s="2"/>
      <c r="Y833" s="2"/>
      <c r="Z833" s="2"/>
    </row>
    <row r="834" spans="2:26" ht="15.75" customHeight="1">
      <c r="B834" s="2"/>
      <c r="C834" s="2"/>
      <c r="D834" s="1"/>
      <c r="E834" s="11"/>
      <c r="F834" s="6"/>
      <c r="G834" s="2"/>
      <c r="H834" s="2"/>
      <c r="I834" s="2"/>
      <c r="J834" s="2"/>
      <c r="K834" s="2"/>
      <c r="L834" s="2"/>
      <c r="M834" s="2"/>
      <c r="N834" s="2"/>
      <c r="O834" s="2"/>
      <c r="P834" s="2"/>
      <c r="Q834" s="2"/>
      <c r="R834" s="2"/>
      <c r="S834" s="2"/>
      <c r="T834" s="2"/>
      <c r="U834" s="2"/>
      <c r="V834" s="2"/>
      <c r="W834" s="2"/>
      <c r="X834" s="2"/>
      <c r="Y834" s="2"/>
      <c r="Z834" s="2"/>
    </row>
    <row r="835" spans="2:26" ht="15.75" customHeight="1">
      <c r="B835" s="2"/>
      <c r="C835" s="2"/>
      <c r="D835" s="1"/>
      <c r="E835" s="11"/>
      <c r="F835" s="6"/>
      <c r="G835" s="2"/>
      <c r="H835" s="2"/>
      <c r="I835" s="2"/>
      <c r="J835" s="2"/>
      <c r="K835" s="2"/>
      <c r="L835" s="2"/>
      <c r="M835" s="2"/>
      <c r="N835" s="2"/>
      <c r="O835" s="2"/>
      <c r="P835" s="2"/>
      <c r="Q835" s="2"/>
      <c r="R835" s="2"/>
      <c r="S835" s="2"/>
      <c r="T835" s="2"/>
      <c r="U835" s="2"/>
      <c r="V835" s="2"/>
      <c r="W835" s="2"/>
      <c r="X835" s="2"/>
      <c r="Y835" s="2"/>
      <c r="Z835" s="2"/>
    </row>
    <row r="836" spans="2:26" ht="15.75" customHeight="1">
      <c r="B836" s="2"/>
      <c r="C836" s="2"/>
      <c r="D836" s="1"/>
      <c r="E836" s="11"/>
      <c r="F836" s="6"/>
      <c r="G836" s="2"/>
      <c r="H836" s="2"/>
      <c r="I836" s="2"/>
      <c r="J836" s="2"/>
      <c r="K836" s="2"/>
      <c r="L836" s="2"/>
      <c r="M836" s="2"/>
      <c r="N836" s="2"/>
      <c r="O836" s="2"/>
      <c r="P836" s="2"/>
      <c r="Q836" s="2"/>
      <c r="R836" s="2"/>
      <c r="S836" s="2"/>
      <c r="T836" s="2"/>
      <c r="U836" s="2"/>
      <c r="V836" s="2"/>
      <c r="W836" s="2"/>
      <c r="X836" s="2"/>
      <c r="Y836" s="2"/>
      <c r="Z836" s="2"/>
    </row>
    <row r="837" spans="2:26" ht="15.75" customHeight="1">
      <c r="B837" s="2"/>
      <c r="C837" s="2"/>
      <c r="D837" s="1"/>
      <c r="E837" s="11"/>
      <c r="F837" s="6"/>
      <c r="G837" s="2"/>
      <c r="H837" s="2"/>
      <c r="I837" s="2"/>
      <c r="J837" s="2"/>
      <c r="K837" s="2"/>
      <c r="L837" s="2"/>
      <c r="M837" s="2"/>
      <c r="N837" s="2"/>
      <c r="O837" s="2"/>
      <c r="P837" s="2"/>
      <c r="Q837" s="2"/>
      <c r="R837" s="2"/>
      <c r="S837" s="2"/>
      <c r="T837" s="2"/>
      <c r="U837" s="2"/>
      <c r="V837" s="2"/>
      <c r="W837" s="2"/>
      <c r="X837" s="2"/>
      <c r="Y837" s="2"/>
      <c r="Z837" s="2"/>
    </row>
    <row r="838" spans="2:26" ht="15.75" customHeight="1">
      <c r="B838" s="2"/>
      <c r="C838" s="2"/>
      <c r="D838" s="1"/>
      <c r="E838" s="11"/>
      <c r="F838" s="6"/>
      <c r="G838" s="2"/>
      <c r="H838" s="2"/>
      <c r="I838" s="2"/>
      <c r="J838" s="2"/>
      <c r="K838" s="2"/>
      <c r="L838" s="2"/>
      <c r="M838" s="2"/>
      <c r="N838" s="2"/>
      <c r="O838" s="2"/>
      <c r="P838" s="2"/>
      <c r="Q838" s="2"/>
      <c r="R838" s="2"/>
      <c r="S838" s="2"/>
      <c r="T838" s="2"/>
      <c r="U838" s="2"/>
      <c r="V838" s="2"/>
      <c r="W838" s="2"/>
      <c r="X838" s="2"/>
      <c r="Y838" s="2"/>
      <c r="Z838" s="2"/>
    </row>
    <row r="839" spans="2:26" ht="15.75" customHeight="1">
      <c r="B839" s="2"/>
      <c r="C839" s="2"/>
      <c r="D839" s="1"/>
      <c r="E839" s="11"/>
      <c r="F839" s="6"/>
      <c r="G839" s="2"/>
      <c r="H839" s="2"/>
      <c r="I839" s="2"/>
      <c r="J839" s="2"/>
      <c r="K839" s="2"/>
      <c r="L839" s="2"/>
      <c r="M839" s="2"/>
      <c r="N839" s="2"/>
      <c r="O839" s="2"/>
      <c r="P839" s="2"/>
      <c r="Q839" s="2"/>
      <c r="R839" s="2"/>
      <c r="S839" s="2"/>
      <c r="T839" s="2"/>
      <c r="U839" s="2"/>
      <c r="V839" s="2"/>
      <c r="W839" s="2"/>
      <c r="X839" s="2"/>
      <c r="Y839" s="2"/>
      <c r="Z839" s="2"/>
    </row>
    <row r="840" spans="2:26" ht="15.75" customHeight="1">
      <c r="B840" s="2"/>
      <c r="C840" s="2"/>
      <c r="D840" s="1"/>
      <c r="E840" s="11"/>
      <c r="F840" s="6"/>
      <c r="G840" s="2"/>
      <c r="H840" s="2"/>
      <c r="I840" s="2"/>
      <c r="J840" s="2"/>
      <c r="K840" s="2"/>
      <c r="L840" s="2"/>
      <c r="M840" s="2"/>
      <c r="N840" s="2"/>
      <c r="O840" s="2"/>
      <c r="P840" s="2"/>
      <c r="Q840" s="2"/>
      <c r="R840" s="2"/>
      <c r="S840" s="2"/>
      <c r="T840" s="2"/>
      <c r="U840" s="2"/>
      <c r="V840" s="2"/>
      <c r="W840" s="2"/>
      <c r="X840" s="2"/>
      <c r="Y840" s="2"/>
      <c r="Z840" s="2"/>
    </row>
    <row r="841" spans="2:26" ht="15.75" customHeight="1">
      <c r="B841" s="2"/>
      <c r="C841" s="2"/>
      <c r="D841" s="1"/>
      <c r="E841" s="11"/>
      <c r="F841" s="6"/>
      <c r="G841" s="2"/>
      <c r="H841" s="2"/>
      <c r="I841" s="2"/>
      <c r="J841" s="2"/>
      <c r="K841" s="2"/>
      <c r="L841" s="2"/>
      <c r="M841" s="2"/>
      <c r="N841" s="2"/>
      <c r="O841" s="2"/>
      <c r="P841" s="2"/>
      <c r="Q841" s="2"/>
      <c r="R841" s="2"/>
      <c r="S841" s="2"/>
      <c r="T841" s="2"/>
      <c r="U841" s="2"/>
      <c r="V841" s="2"/>
      <c r="W841" s="2"/>
      <c r="X841" s="2"/>
      <c r="Y841" s="2"/>
      <c r="Z841" s="2"/>
    </row>
    <row r="842" spans="2:26" ht="15.75" customHeight="1">
      <c r="B842" s="2"/>
      <c r="C842" s="2"/>
      <c r="D842" s="1"/>
      <c r="E842" s="11"/>
      <c r="F842" s="6"/>
      <c r="G842" s="2"/>
      <c r="H842" s="2"/>
      <c r="I842" s="2"/>
      <c r="J842" s="2"/>
      <c r="K842" s="2"/>
      <c r="L842" s="2"/>
      <c r="M842" s="2"/>
      <c r="N842" s="2"/>
      <c r="O842" s="2"/>
      <c r="P842" s="2"/>
      <c r="Q842" s="2"/>
      <c r="R842" s="2"/>
      <c r="S842" s="2"/>
      <c r="T842" s="2"/>
      <c r="U842" s="2"/>
      <c r="V842" s="2"/>
      <c r="W842" s="2"/>
      <c r="X842" s="2"/>
      <c r="Y842" s="2"/>
      <c r="Z842" s="2"/>
    </row>
    <row r="843" spans="2:26" ht="15.75" customHeight="1">
      <c r="B843" s="2"/>
      <c r="C843" s="2"/>
      <c r="D843" s="1"/>
      <c r="E843" s="11"/>
      <c r="F843" s="6"/>
      <c r="G843" s="2"/>
      <c r="H843" s="2"/>
      <c r="I843" s="2"/>
      <c r="J843" s="2"/>
      <c r="K843" s="2"/>
      <c r="L843" s="2"/>
      <c r="M843" s="2"/>
      <c r="N843" s="2"/>
      <c r="O843" s="2"/>
      <c r="P843" s="2"/>
      <c r="Q843" s="2"/>
      <c r="R843" s="2"/>
      <c r="S843" s="2"/>
      <c r="T843" s="2"/>
      <c r="U843" s="2"/>
      <c r="V843" s="2"/>
      <c r="W843" s="2"/>
      <c r="X843" s="2"/>
      <c r="Y843" s="2"/>
      <c r="Z843" s="2"/>
    </row>
    <row r="844" spans="2:26" ht="15.75" customHeight="1">
      <c r="B844" s="2"/>
      <c r="C844" s="2"/>
      <c r="D844" s="1"/>
      <c r="E844" s="11"/>
      <c r="F844" s="6"/>
      <c r="G844" s="2"/>
      <c r="H844" s="2"/>
      <c r="I844" s="2"/>
      <c r="J844" s="2"/>
      <c r="K844" s="2"/>
      <c r="L844" s="2"/>
      <c r="M844" s="2"/>
      <c r="N844" s="2"/>
      <c r="O844" s="2"/>
      <c r="P844" s="2"/>
      <c r="Q844" s="2"/>
      <c r="R844" s="2"/>
      <c r="S844" s="2"/>
      <c r="T844" s="2"/>
      <c r="U844" s="2"/>
      <c r="V844" s="2"/>
      <c r="W844" s="2"/>
      <c r="X844" s="2"/>
      <c r="Y844" s="2"/>
      <c r="Z844" s="2"/>
    </row>
    <row r="845" spans="2:26" ht="15.75" customHeight="1">
      <c r="B845" s="2"/>
      <c r="C845" s="2"/>
      <c r="D845" s="1"/>
      <c r="E845" s="11"/>
      <c r="F845" s="6"/>
      <c r="G845" s="2"/>
      <c r="H845" s="2"/>
      <c r="I845" s="2"/>
      <c r="J845" s="2"/>
      <c r="K845" s="2"/>
      <c r="L845" s="2"/>
      <c r="M845" s="2"/>
      <c r="N845" s="2"/>
      <c r="O845" s="2"/>
      <c r="P845" s="2"/>
      <c r="Q845" s="2"/>
      <c r="R845" s="2"/>
      <c r="S845" s="2"/>
      <c r="T845" s="2"/>
      <c r="U845" s="2"/>
      <c r="V845" s="2"/>
      <c r="W845" s="2"/>
      <c r="X845" s="2"/>
      <c r="Y845" s="2"/>
      <c r="Z845" s="2"/>
    </row>
    <row r="846" spans="2:26" ht="15.75" customHeight="1">
      <c r="B846" s="2"/>
      <c r="C846" s="2"/>
      <c r="D846" s="1"/>
      <c r="E846" s="11"/>
      <c r="F846" s="6"/>
      <c r="G846" s="2"/>
      <c r="H846" s="2"/>
      <c r="I846" s="2"/>
      <c r="J846" s="2"/>
      <c r="K846" s="2"/>
      <c r="L846" s="2"/>
      <c r="M846" s="2"/>
      <c r="N846" s="2"/>
      <c r="O846" s="2"/>
      <c r="P846" s="2"/>
      <c r="Q846" s="2"/>
      <c r="R846" s="2"/>
      <c r="S846" s="2"/>
      <c r="T846" s="2"/>
      <c r="U846" s="2"/>
      <c r="V846" s="2"/>
      <c r="W846" s="2"/>
      <c r="X846" s="2"/>
      <c r="Y846" s="2"/>
      <c r="Z846" s="2"/>
    </row>
    <row r="847" spans="2:26" ht="15.75" customHeight="1">
      <c r="B847" s="2"/>
      <c r="C847" s="2"/>
      <c r="D847" s="1"/>
      <c r="E847" s="11"/>
      <c r="F847" s="6"/>
      <c r="G847" s="2"/>
      <c r="H847" s="2"/>
      <c r="I847" s="2"/>
      <c r="J847" s="2"/>
      <c r="K847" s="2"/>
      <c r="L847" s="2"/>
      <c r="M847" s="2"/>
      <c r="N847" s="2"/>
      <c r="O847" s="2"/>
      <c r="P847" s="2"/>
      <c r="Q847" s="2"/>
      <c r="R847" s="2"/>
      <c r="S847" s="2"/>
      <c r="T847" s="2"/>
      <c r="U847" s="2"/>
      <c r="V847" s="2"/>
      <c r="W847" s="2"/>
      <c r="X847" s="2"/>
      <c r="Y847" s="2"/>
      <c r="Z847" s="2"/>
    </row>
    <row r="848" spans="2:26" ht="15.75" customHeight="1">
      <c r="B848" s="2"/>
      <c r="C848" s="2"/>
      <c r="D848" s="1"/>
      <c r="E848" s="11"/>
      <c r="F848" s="6"/>
      <c r="G848" s="2"/>
      <c r="H848" s="2"/>
      <c r="I848" s="2"/>
      <c r="J848" s="2"/>
      <c r="K848" s="2"/>
      <c r="L848" s="2"/>
      <c r="M848" s="2"/>
      <c r="N848" s="2"/>
      <c r="O848" s="2"/>
      <c r="P848" s="2"/>
      <c r="Q848" s="2"/>
      <c r="R848" s="2"/>
      <c r="S848" s="2"/>
      <c r="T848" s="2"/>
      <c r="U848" s="2"/>
      <c r="V848" s="2"/>
      <c r="W848" s="2"/>
      <c r="X848" s="2"/>
      <c r="Y848" s="2"/>
      <c r="Z848" s="2"/>
    </row>
    <row r="849" spans="2:26" ht="15.75" customHeight="1">
      <c r="B849" s="2"/>
      <c r="C849" s="2"/>
      <c r="D849" s="1"/>
      <c r="E849" s="11"/>
      <c r="F849" s="6"/>
      <c r="G849" s="2"/>
      <c r="H849" s="2"/>
      <c r="I849" s="2"/>
      <c r="J849" s="2"/>
      <c r="K849" s="2"/>
      <c r="L849" s="2"/>
      <c r="M849" s="2"/>
      <c r="N849" s="2"/>
      <c r="O849" s="2"/>
      <c r="P849" s="2"/>
      <c r="Q849" s="2"/>
      <c r="R849" s="2"/>
      <c r="S849" s="2"/>
      <c r="T849" s="2"/>
      <c r="U849" s="2"/>
      <c r="V849" s="2"/>
      <c r="W849" s="2"/>
      <c r="X849" s="2"/>
      <c r="Y849" s="2"/>
      <c r="Z849" s="2"/>
    </row>
    <row r="850" spans="2:26" ht="15.75" customHeight="1">
      <c r="B850" s="2"/>
      <c r="C850" s="2"/>
      <c r="D850" s="1"/>
      <c r="E850" s="11"/>
      <c r="F850" s="6"/>
      <c r="G850" s="2"/>
      <c r="H850" s="2"/>
      <c r="I850" s="2"/>
      <c r="J850" s="2"/>
      <c r="K850" s="2"/>
      <c r="L850" s="2"/>
      <c r="M850" s="2"/>
      <c r="N850" s="2"/>
      <c r="O850" s="2"/>
      <c r="P850" s="2"/>
      <c r="Q850" s="2"/>
      <c r="R850" s="2"/>
      <c r="S850" s="2"/>
      <c r="T850" s="2"/>
      <c r="U850" s="2"/>
      <c r="V850" s="2"/>
      <c r="W850" s="2"/>
      <c r="X850" s="2"/>
      <c r="Y850" s="2"/>
      <c r="Z850" s="2"/>
    </row>
    <row r="851" spans="2:26" ht="15.75" customHeight="1">
      <c r="B851" s="2"/>
      <c r="C851" s="2"/>
      <c r="D851" s="1"/>
      <c r="E851" s="11"/>
      <c r="F851" s="6"/>
      <c r="G851" s="2"/>
      <c r="H851" s="2"/>
      <c r="I851" s="2"/>
      <c r="J851" s="2"/>
      <c r="K851" s="2"/>
      <c r="L851" s="2"/>
      <c r="M851" s="2"/>
      <c r="N851" s="2"/>
      <c r="O851" s="2"/>
      <c r="P851" s="2"/>
      <c r="Q851" s="2"/>
      <c r="R851" s="2"/>
      <c r="S851" s="2"/>
      <c r="T851" s="2"/>
      <c r="U851" s="2"/>
      <c r="V851" s="2"/>
      <c r="W851" s="2"/>
      <c r="X851" s="2"/>
      <c r="Y851" s="2"/>
      <c r="Z851" s="2"/>
    </row>
    <row r="852" spans="2:26" ht="15.75" customHeight="1">
      <c r="B852" s="2"/>
      <c r="C852" s="2"/>
      <c r="D852" s="1"/>
      <c r="E852" s="11"/>
      <c r="F852" s="6"/>
      <c r="G852" s="2"/>
      <c r="H852" s="2"/>
      <c r="I852" s="2"/>
      <c r="J852" s="2"/>
      <c r="K852" s="2"/>
      <c r="L852" s="2"/>
      <c r="M852" s="2"/>
      <c r="N852" s="2"/>
      <c r="O852" s="2"/>
      <c r="P852" s="2"/>
      <c r="Q852" s="2"/>
      <c r="R852" s="2"/>
      <c r="S852" s="2"/>
      <c r="T852" s="2"/>
      <c r="U852" s="2"/>
      <c r="V852" s="2"/>
      <c r="W852" s="2"/>
      <c r="X852" s="2"/>
      <c r="Y852" s="2"/>
      <c r="Z852" s="2"/>
    </row>
    <row r="853" spans="2:26" ht="15.75" customHeight="1">
      <c r="B853" s="2"/>
      <c r="C853" s="2"/>
      <c r="D853" s="1"/>
      <c r="E853" s="11"/>
      <c r="F853" s="6"/>
      <c r="G853" s="2"/>
      <c r="H853" s="2"/>
      <c r="I853" s="2"/>
      <c r="J853" s="2"/>
      <c r="K853" s="2"/>
      <c r="L853" s="2"/>
      <c r="M853" s="2"/>
      <c r="N853" s="2"/>
      <c r="O853" s="2"/>
      <c r="P853" s="2"/>
      <c r="Q853" s="2"/>
      <c r="R853" s="2"/>
      <c r="S853" s="2"/>
      <c r="T853" s="2"/>
      <c r="U853" s="2"/>
      <c r="V853" s="2"/>
      <c r="W853" s="2"/>
      <c r="X853" s="2"/>
      <c r="Y853" s="2"/>
      <c r="Z853" s="2"/>
    </row>
    <row r="854" spans="2:26" ht="15.75" customHeight="1">
      <c r="B854" s="2"/>
      <c r="C854" s="2"/>
      <c r="D854" s="1"/>
      <c r="E854" s="11"/>
      <c r="F854" s="6"/>
      <c r="G854" s="2"/>
      <c r="H854" s="2"/>
      <c r="I854" s="2"/>
      <c r="J854" s="2"/>
      <c r="K854" s="2"/>
      <c r="L854" s="2"/>
      <c r="M854" s="2"/>
      <c r="N854" s="2"/>
      <c r="O854" s="2"/>
      <c r="P854" s="2"/>
      <c r="Q854" s="2"/>
      <c r="R854" s="2"/>
      <c r="S854" s="2"/>
      <c r="T854" s="2"/>
      <c r="U854" s="2"/>
      <c r="V854" s="2"/>
      <c r="W854" s="2"/>
      <c r="X854" s="2"/>
      <c r="Y854" s="2"/>
      <c r="Z854" s="2"/>
    </row>
    <row r="855" spans="2:26" ht="15.75" customHeight="1">
      <c r="B855" s="2"/>
      <c r="C855" s="2"/>
      <c r="D855" s="1"/>
      <c r="E855" s="11"/>
      <c r="F855" s="6"/>
      <c r="G855" s="2"/>
      <c r="H855" s="2"/>
      <c r="I855" s="2"/>
      <c r="J855" s="2"/>
      <c r="K855" s="2"/>
      <c r="L855" s="2"/>
      <c r="M855" s="2"/>
      <c r="N855" s="2"/>
      <c r="O855" s="2"/>
      <c r="P855" s="2"/>
      <c r="Q855" s="2"/>
      <c r="R855" s="2"/>
      <c r="S855" s="2"/>
      <c r="T855" s="2"/>
      <c r="U855" s="2"/>
      <c r="V855" s="2"/>
      <c r="W855" s="2"/>
      <c r="X855" s="2"/>
      <c r="Y855" s="2"/>
      <c r="Z855" s="2"/>
    </row>
    <row r="856" spans="2:26" ht="15.75" customHeight="1">
      <c r="B856" s="2"/>
      <c r="C856" s="2"/>
      <c r="D856" s="1"/>
      <c r="E856" s="11"/>
      <c r="F856" s="6"/>
      <c r="G856" s="2"/>
      <c r="H856" s="2"/>
      <c r="I856" s="2"/>
      <c r="J856" s="2"/>
      <c r="K856" s="2"/>
      <c r="L856" s="2"/>
      <c r="M856" s="2"/>
      <c r="N856" s="2"/>
      <c r="O856" s="2"/>
      <c r="P856" s="2"/>
      <c r="Q856" s="2"/>
      <c r="R856" s="2"/>
      <c r="S856" s="2"/>
      <c r="T856" s="2"/>
      <c r="U856" s="2"/>
      <c r="V856" s="2"/>
      <c r="W856" s="2"/>
      <c r="X856" s="2"/>
      <c r="Y856" s="2"/>
      <c r="Z856" s="2"/>
    </row>
    <row r="857" spans="2:26" ht="15.75" customHeight="1">
      <c r="B857" s="2"/>
      <c r="C857" s="2"/>
      <c r="D857" s="1"/>
      <c r="E857" s="11"/>
      <c r="F857" s="6"/>
      <c r="G857" s="2"/>
      <c r="H857" s="2"/>
      <c r="I857" s="2"/>
      <c r="J857" s="2"/>
      <c r="K857" s="2"/>
      <c r="L857" s="2"/>
      <c r="M857" s="2"/>
      <c r="N857" s="2"/>
      <c r="O857" s="2"/>
      <c r="P857" s="2"/>
      <c r="Q857" s="2"/>
      <c r="R857" s="2"/>
      <c r="S857" s="2"/>
      <c r="T857" s="2"/>
      <c r="U857" s="2"/>
      <c r="V857" s="2"/>
      <c r="W857" s="2"/>
      <c r="X857" s="2"/>
      <c r="Y857" s="2"/>
      <c r="Z857" s="2"/>
    </row>
    <row r="858" spans="2:26" ht="15.75" customHeight="1">
      <c r="B858" s="2"/>
      <c r="C858" s="2"/>
      <c r="D858" s="1"/>
      <c r="E858" s="11"/>
      <c r="F858" s="6"/>
      <c r="G858" s="2"/>
      <c r="H858" s="2"/>
      <c r="I858" s="2"/>
      <c r="J858" s="2"/>
      <c r="K858" s="2"/>
      <c r="L858" s="2"/>
      <c r="M858" s="2"/>
      <c r="N858" s="2"/>
      <c r="O858" s="2"/>
      <c r="P858" s="2"/>
      <c r="Q858" s="2"/>
      <c r="R858" s="2"/>
      <c r="S858" s="2"/>
      <c r="T858" s="2"/>
      <c r="U858" s="2"/>
      <c r="V858" s="2"/>
      <c r="W858" s="2"/>
      <c r="X858" s="2"/>
      <c r="Y858" s="2"/>
      <c r="Z858" s="2"/>
    </row>
    <row r="859" spans="2:26" ht="15.75" customHeight="1">
      <c r="B859" s="2"/>
      <c r="C859" s="2"/>
      <c r="D859" s="1"/>
      <c r="E859" s="11"/>
      <c r="F859" s="6"/>
      <c r="G859" s="2"/>
      <c r="H859" s="2"/>
      <c r="I859" s="2"/>
      <c r="J859" s="2"/>
      <c r="K859" s="2"/>
      <c r="L859" s="2"/>
      <c r="M859" s="2"/>
      <c r="N859" s="2"/>
      <c r="O859" s="2"/>
      <c r="P859" s="2"/>
      <c r="Q859" s="2"/>
      <c r="R859" s="2"/>
      <c r="S859" s="2"/>
      <c r="T859" s="2"/>
      <c r="U859" s="2"/>
      <c r="V859" s="2"/>
      <c r="W859" s="2"/>
      <c r="X859" s="2"/>
      <c r="Y859" s="2"/>
      <c r="Z859" s="2"/>
    </row>
    <row r="860" spans="2:26" ht="15.75" customHeight="1">
      <c r="B860" s="2"/>
      <c r="C860" s="2"/>
      <c r="D860" s="1"/>
      <c r="E860" s="11"/>
      <c r="F860" s="6"/>
      <c r="G860" s="2"/>
      <c r="H860" s="2"/>
      <c r="I860" s="2"/>
      <c r="J860" s="2"/>
      <c r="K860" s="2"/>
      <c r="L860" s="2"/>
      <c r="M860" s="2"/>
      <c r="N860" s="2"/>
      <c r="O860" s="2"/>
      <c r="P860" s="2"/>
      <c r="Q860" s="2"/>
      <c r="R860" s="2"/>
      <c r="S860" s="2"/>
      <c r="T860" s="2"/>
      <c r="U860" s="2"/>
      <c r="V860" s="2"/>
      <c r="W860" s="2"/>
      <c r="X860" s="2"/>
      <c r="Y860" s="2"/>
      <c r="Z860" s="2"/>
    </row>
    <row r="861" spans="2:26" ht="15.75" customHeight="1">
      <c r="B861" s="2"/>
      <c r="C861" s="2"/>
      <c r="D861" s="1"/>
      <c r="E861" s="11"/>
      <c r="F861" s="6"/>
      <c r="G861" s="2"/>
      <c r="H861" s="2"/>
      <c r="I861" s="2"/>
      <c r="J861" s="2"/>
      <c r="K861" s="2"/>
      <c r="L861" s="2"/>
      <c r="M861" s="2"/>
      <c r="N861" s="2"/>
      <c r="O861" s="2"/>
      <c r="P861" s="2"/>
      <c r="Q861" s="2"/>
      <c r="R861" s="2"/>
      <c r="S861" s="2"/>
      <c r="T861" s="2"/>
      <c r="U861" s="2"/>
      <c r="V861" s="2"/>
      <c r="W861" s="2"/>
      <c r="X861" s="2"/>
      <c r="Y861" s="2"/>
      <c r="Z861" s="2"/>
    </row>
    <row r="862" spans="2:26" ht="15.75" customHeight="1">
      <c r="B862" s="2"/>
      <c r="C862" s="2"/>
      <c r="D862" s="1"/>
      <c r="E862" s="11"/>
      <c r="F862" s="6"/>
      <c r="G862" s="2"/>
      <c r="H862" s="2"/>
      <c r="I862" s="2"/>
      <c r="J862" s="2"/>
      <c r="K862" s="2"/>
      <c r="L862" s="2"/>
      <c r="M862" s="2"/>
      <c r="N862" s="2"/>
      <c r="O862" s="2"/>
      <c r="P862" s="2"/>
      <c r="Q862" s="2"/>
      <c r="R862" s="2"/>
      <c r="S862" s="2"/>
      <c r="T862" s="2"/>
      <c r="U862" s="2"/>
      <c r="V862" s="2"/>
      <c r="W862" s="2"/>
      <c r="X862" s="2"/>
      <c r="Y862" s="2"/>
      <c r="Z862" s="2"/>
    </row>
    <row r="863" spans="2:26" ht="15.75" customHeight="1">
      <c r="B863" s="2"/>
      <c r="C863" s="2"/>
      <c r="D863" s="1"/>
      <c r="E863" s="11"/>
      <c r="F863" s="6"/>
      <c r="G863" s="2"/>
      <c r="H863" s="2"/>
      <c r="I863" s="2"/>
      <c r="J863" s="2"/>
      <c r="K863" s="2"/>
      <c r="L863" s="2"/>
      <c r="M863" s="2"/>
      <c r="N863" s="2"/>
      <c r="O863" s="2"/>
      <c r="P863" s="2"/>
      <c r="Q863" s="2"/>
      <c r="R863" s="2"/>
      <c r="S863" s="2"/>
      <c r="T863" s="2"/>
      <c r="U863" s="2"/>
      <c r="V863" s="2"/>
      <c r="W863" s="2"/>
      <c r="X863" s="2"/>
      <c r="Y863" s="2"/>
      <c r="Z863" s="2"/>
    </row>
    <row r="864" spans="2:26" ht="15.75" customHeight="1">
      <c r="B864" s="2"/>
      <c r="C864" s="2"/>
      <c r="D864" s="1"/>
      <c r="E864" s="11"/>
      <c r="F864" s="6"/>
      <c r="G864" s="2"/>
      <c r="H864" s="2"/>
      <c r="I864" s="2"/>
      <c r="J864" s="2"/>
      <c r="K864" s="2"/>
      <c r="L864" s="2"/>
      <c r="M864" s="2"/>
      <c r="N864" s="2"/>
      <c r="O864" s="2"/>
      <c r="P864" s="2"/>
      <c r="Q864" s="2"/>
      <c r="R864" s="2"/>
      <c r="S864" s="2"/>
      <c r="T864" s="2"/>
      <c r="U864" s="2"/>
      <c r="V864" s="2"/>
      <c r="W864" s="2"/>
      <c r="X864" s="2"/>
      <c r="Y864" s="2"/>
      <c r="Z864" s="2"/>
    </row>
    <row r="865" spans="2:26" ht="15.75" customHeight="1">
      <c r="B865" s="2"/>
      <c r="C865" s="2"/>
      <c r="D865" s="1"/>
      <c r="E865" s="11"/>
      <c r="F865" s="6"/>
      <c r="G865" s="2"/>
      <c r="H865" s="2"/>
      <c r="I865" s="2"/>
      <c r="J865" s="2"/>
      <c r="K865" s="2"/>
      <c r="L865" s="2"/>
      <c r="M865" s="2"/>
      <c r="N865" s="2"/>
      <c r="O865" s="2"/>
      <c r="P865" s="2"/>
      <c r="Q865" s="2"/>
      <c r="R865" s="2"/>
      <c r="S865" s="2"/>
      <c r="T865" s="2"/>
      <c r="U865" s="2"/>
      <c r="V865" s="2"/>
      <c r="W865" s="2"/>
      <c r="X865" s="2"/>
      <c r="Y865" s="2"/>
      <c r="Z865" s="2"/>
    </row>
    <row r="866" spans="2:26" ht="15.75" customHeight="1">
      <c r="B866" s="2"/>
      <c r="C866" s="2"/>
      <c r="D866" s="1"/>
      <c r="E866" s="11"/>
      <c r="F866" s="6"/>
      <c r="G866" s="2"/>
      <c r="H866" s="2"/>
      <c r="I866" s="2"/>
      <c r="J866" s="2"/>
      <c r="K866" s="2"/>
      <c r="L866" s="2"/>
      <c r="M866" s="2"/>
      <c r="N866" s="2"/>
      <c r="O866" s="2"/>
      <c r="P866" s="2"/>
      <c r="Q866" s="2"/>
      <c r="R866" s="2"/>
      <c r="S866" s="2"/>
      <c r="T866" s="2"/>
      <c r="U866" s="2"/>
      <c r="V866" s="2"/>
      <c r="W866" s="2"/>
      <c r="X866" s="2"/>
      <c r="Y866" s="2"/>
      <c r="Z866" s="2"/>
    </row>
    <row r="867" spans="2:26" ht="15.75" customHeight="1">
      <c r="B867" s="2"/>
      <c r="C867" s="2"/>
      <c r="D867" s="1"/>
      <c r="E867" s="11"/>
      <c r="F867" s="6"/>
      <c r="G867" s="2"/>
      <c r="H867" s="2"/>
      <c r="I867" s="2"/>
      <c r="J867" s="2"/>
      <c r="K867" s="2"/>
      <c r="L867" s="2"/>
      <c r="M867" s="2"/>
      <c r="N867" s="2"/>
      <c r="O867" s="2"/>
      <c r="P867" s="2"/>
      <c r="Q867" s="2"/>
      <c r="R867" s="2"/>
      <c r="S867" s="2"/>
      <c r="T867" s="2"/>
      <c r="U867" s="2"/>
      <c r="V867" s="2"/>
      <c r="W867" s="2"/>
      <c r="X867" s="2"/>
      <c r="Y867" s="2"/>
      <c r="Z867" s="2"/>
    </row>
    <row r="868" spans="2:26" ht="15.75" customHeight="1">
      <c r="B868" s="2"/>
      <c r="C868" s="2"/>
      <c r="D868" s="1"/>
      <c r="E868" s="11"/>
      <c r="F868" s="6"/>
      <c r="G868" s="2"/>
      <c r="H868" s="2"/>
      <c r="I868" s="2"/>
      <c r="J868" s="2"/>
      <c r="K868" s="2"/>
      <c r="L868" s="2"/>
      <c r="M868" s="2"/>
      <c r="N868" s="2"/>
      <c r="O868" s="2"/>
      <c r="P868" s="2"/>
      <c r="Q868" s="2"/>
      <c r="R868" s="2"/>
      <c r="S868" s="2"/>
      <c r="T868" s="2"/>
      <c r="U868" s="2"/>
      <c r="V868" s="2"/>
      <c r="W868" s="2"/>
      <c r="X868" s="2"/>
      <c r="Y868" s="2"/>
      <c r="Z868" s="2"/>
    </row>
    <row r="869" spans="2:26" ht="15.75" customHeight="1">
      <c r="B869" s="2"/>
      <c r="C869" s="2"/>
      <c r="D869" s="1"/>
      <c r="E869" s="11"/>
      <c r="F869" s="6"/>
      <c r="G869" s="2"/>
      <c r="H869" s="2"/>
      <c r="I869" s="2"/>
      <c r="J869" s="2"/>
      <c r="K869" s="2"/>
      <c r="L869" s="2"/>
      <c r="M869" s="2"/>
      <c r="N869" s="2"/>
      <c r="O869" s="2"/>
      <c r="P869" s="2"/>
      <c r="Q869" s="2"/>
      <c r="R869" s="2"/>
      <c r="S869" s="2"/>
      <c r="T869" s="2"/>
      <c r="U869" s="2"/>
      <c r="V869" s="2"/>
      <c r="W869" s="2"/>
      <c r="X869" s="2"/>
      <c r="Y869" s="2"/>
      <c r="Z869" s="2"/>
    </row>
    <row r="870" spans="2:26" ht="15.75" customHeight="1">
      <c r="B870" s="2"/>
      <c r="C870" s="2"/>
      <c r="D870" s="1"/>
      <c r="E870" s="11"/>
      <c r="F870" s="6"/>
      <c r="G870" s="2"/>
      <c r="H870" s="2"/>
      <c r="I870" s="2"/>
      <c r="J870" s="2"/>
      <c r="K870" s="2"/>
      <c r="L870" s="2"/>
      <c r="M870" s="2"/>
      <c r="N870" s="2"/>
      <c r="O870" s="2"/>
      <c r="P870" s="2"/>
      <c r="Q870" s="2"/>
      <c r="R870" s="2"/>
      <c r="S870" s="2"/>
      <c r="T870" s="2"/>
      <c r="U870" s="2"/>
      <c r="V870" s="2"/>
      <c r="W870" s="2"/>
      <c r="X870" s="2"/>
      <c r="Y870" s="2"/>
      <c r="Z870" s="2"/>
    </row>
    <row r="871" spans="2:26" ht="15.75" customHeight="1">
      <c r="B871" s="2"/>
      <c r="C871" s="2"/>
      <c r="D871" s="1"/>
      <c r="E871" s="11"/>
      <c r="F871" s="6"/>
      <c r="G871" s="2"/>
      <c r="H871" s="2"/>
      <c r="I871" s="2"/>
      <c r="J871" s="2"/>
      <c r="K871" s="2"/>
      <c r="L871" s="2"/>
      <c r="M871" s="2"/>
      <c r="N871" s="2"/>
      <c r="O871" s="2"/>
      <c r="P871" s="2"/>
      <c r="Q871" s="2"/>
      <c r="R871" s="2"/>
      <c r="S871" s="2"/>
      <c r="T871" s="2"/>
      <c r="U871" s="2"/>
      <c r="V871" s="2"/>
      <c r="W871" s="2"/>
      <c r="X871" s="2"/>
      <c r="Y871" s="2"/>
      <c r="Z871" s="2"/>
    </row>
    <row r="872" spans="2:26" ht="15.75" customHeight="1">
      <c r="B872" s="2"/>
      <c r="C872" s="2"/>
      <c r="D872" s="1"/>
      <c r="E872" s="11"/>
      <c r="F872" s="6"/>
      <c r="G872" s="2"/>
      <c r="H872" s="2"/>
      <c r="I872" s="2"/>
      <c r="J872" s="2"/>
      <c r="K872" s="2"/>
      <c r="L872" s="2"/>
      <c r="M872" s="2"/>
      <c r="N872" s="2"/>
      <c r="O872" s="2"/>
      <c r="P872" s="2"/>
      <c r="Q872" s="2"/>
      <c r="R872" s="2"/>
      <c r="S872" s="2"/>
      <c r="T872" s="2"/>
      <c r="U872" s="2"/>
      <c r="V872" s="2"/>
      <c r="W872" s="2"/>
      <c r="X872" s="2"/>
      <c r="Y872" s="2"/>
      <c r="Z872" s="2"/>
    </row>
    <row r="873" spans="2:26" ht="15.75" customHeight="1">
      <c r="B873" s="2"/>
      <c r="C873" s="2"/>
      <c r="D873" s="1"/>
      <c r="E873" s="11"/>
      <c r="F873" s="6"/>
      <c r="G873" s="2"/>
      <c r="H873" s="2"/>
      <c r="I873" s="2"/>
      <c r="J873" s="2"/>
      <c r="K873" s="2"/>
      <c r="L873" s="2"/>
      <c r="M873" s="2"/>
      <c r="N873" s="2"/>
      <c r="O873" s="2"/>
      <c r="P873" s="2"/>
      <c r="Q873" s="2"/>
      <c r="R873" s="2"/>
      <c r="S873" s="2"/>
      <c r="T873" s="2"/>
      <c r="U873" s="2"/>
      <c r="V873" s="2"/>
      <c r="W873" s="2"/>
      <c r="X873" s="2"/>
      <c r="Y873" s="2"/>
      <c r="Z873" s="2"/>
    </row>
    <row r="874" spans="2:26" ht="15.75" customHeight="1">
      <c r="B874" s="2"/>
      <c r="C874" s="2"/>
      <c r="D874" s="1"/>
      <c r="E874" s="11"/>
      <c r="F874" s="6"/>
      <c r="G874" s="2"/>
      <c r="H874" s="2"/>
      <c r="I874" s="2"/>
      <c r="J874" s="2"/>
      <c r="K874" s="2"/>
      <c r="L874" s="2"/>
      <c r="M874" s="2"/>
      <c r="N874" s="2"/>
      <c r="O874" s="2"/>
      <c r="P874" s="2"/>
      <c r="Q874" s="2"/>
      <c r="R874" s="2"/>
      <c r="S874" s="2"/>
      <c r="T874" s="2"/>
      <c r="U874" s="2"/>
      <c r="V874" s="2"/>
      <c r="W874" s="2"/>
      <c r="X874" s="2"/>
      <c r="Y874" s="2"/>
      <c r="Z874" s="2"/>
    </row>
    <row r="875" spans="2:26" ht="15.75" customHeight="1">
      <c r="B875" s="2"/>
      <c r="C875" s="2"/>
      <c r="D875" s="1"/>
      <c r="E875" s="11"/>
      <c r="F875" s="6"/>
      <c r="G875" s="2"/>
      <c r="H875" s="2"/>
      <c r="I875" s="2"/>
      <c r="J875" s="2"/>
      <c r="K875" s="2"/>
      <c r="L875" s="2"/>
      <c r="M875" s="2"/>
      <c r="N875" s="2"/>
      <c r="O875" s="2"/>
      <c r="P875" s="2"/>
      <c r="Q875" s="2"/>
      <c r="R875" s="2"/>
      <c r="S875" s="2"/>
      <c r="T875" s="2"/>
      <c r="U875" s="2"/>
      <c r="V875" s="2"/>
      <c r="W875" s="2"/>
      <c r="X875" s="2"/>
      <c r="Y875" s="2"/>
      <c r="Z875" s="2"/>
    </row>
    <row r="876" spans="2:26" ht="15.75" customHeight="1">
      <c r="B876" s="2"/>
      <c r="C876" s="2"/>
      <c r="D876" s="1"/>
      <c r="E876" s="11"/>
      <c r="F876" s="6"/>
      <c r="G876" s="2"/>
      <c r="H876" s="2"/>
      <c r="I876" s="2"/>
      <c r="J876" s="2"/>
      <c r="K876" s="2"/>
      <c r="L876" s="2"/>
      <c r="M876" s="2"/>
      <c r="N876" s="2"/>
      <c r="O876" s="2"/>
      <c r="P876" s="2"/>
      <c r="Q876" s="2"/>
      <c r="R876" s="2"/>
      <c r="S876" s="2"/>
      <c r="T876" s="2"/>
      <c r="U876" s="2"/>
      <c r="V876" s="2"/>
      <c r="W876" s="2"/>
      <c r="X876" s="2"/>
      <c r="Y876" s="2"/>
      <c r="Z876" s="2"/>
    </row>
    <row r="877" spans="2:26" ht="15.75" customHeight="1">
      <c r="B877" s="2"/>
      <c r="C877" s="2"/>
      <c r="D877" s="1"/>
      <c r="E877" s="11"/>
      <c r="F877" s="6"/>
      <c r="G877" s="2"/>
      <c r="H877" s="2"/>
      <c r="I877" s="2"/>
      <c r="J877" s="2"/>
      <c r="K877" s="2"/>
      <c r="L877" s="2"/>
      <c r="M877" s="2"/>
      <c r="N877" s="2"/>
      <c r="O877" s="2"/>
      <c r="P877" s="2"/>
      <c r="Q877" s="2"/>
      <c r="R877" s="2"/>
      <c r="S877" s="2"/>
      <c r="T877" s="2"/>
      <c r="U877" s="2"/>
      <c r="V877" s="2"/>
      <c r="W877" s="2"/>
      <c r="X877" s="2"/>
      <c r="Y877" s="2"/>
      <c r="Z877" s="2"/>
    </row>
    <row r="878" spans="2:26" ht="15.75" customHeight="1">
      <c r="B878" s="2"/>
      <c r="C878" s="2"/>
      <c r="D878" s="1"/>
      <c r="E878" s="11"/>
      <c r="F878" s="6"/>
      <c r="G878" s="2"/>
      <c r="H878" s="2"/>
      <c r="I878" s="2"/>
      <c r="J878" s="2"/>
      <c r="K878" s="2"/>
      <c r="L878" s="2"/>
      <c r="M878" s="2"/>
      <c r="N878" s="2"/>
      <c r="O878" s="2"/>
      <c r="P878" s="2"/>
      <c r="Q878" s="2"/>
      <c r="R878" s="2"/>
      <c r="S878" s="2"/>
      <c r="T878" s="2"/>
      <c r="U878" s="2"/>
      <c r="V878" s="2"/>
      <c r="W878" s="2"/>
      <c r="X878" s="2"/>
      <c r="Y878" s="2"/>
      <c r="Z878" s="2"/>
    </row>
    <row r="879" spans="2:26" ht="15.75" customHeight="1">
      <c r="B879" s="2"/>
      <c r="C879" s="2"/>
      <c r="D879" s="1"/>
      <c r="E879" s="11"/>
      <c r="F879" s="6"/>
      <c r="G879" s="2"/>
      <c r="H879" s="2"/>
      <c r="I879" s="2"/>
      <c r="J879" s="2"/>
      <c r="K879" s="2"/>
      <c r="L879" s="2"/>
      <c r="M879" s="2"/>
      <c r="N879" s="2"/>
      <c r="O879" s="2"/>
      <c r="P879" s="2"/>
      <c r="Q879" s="2"/>
      <c r="R879" s="2"/>
      <c r="S879" s="2"/>
      <c r="T879" s="2"/>
      <c r="U879" s="2"/>
      <c r="V879" s="2"/>
      <c r="W879" s="2"/>
      <c r="X879" s="2"/>
      <c r="Y879" s="2"/>
      <c r="Z879" s="2"/>
    </row>
    <row r="880" spans="2:26" ht="15.75" customHeight="1">
      <c r="B880" s="2"/>
      <c r="C880" s="2"/>
      <c r="D880" s="1"/>
      <c r="E880" s="11"/>
      <c r="F880" s="6"/>
      <c r="G880" s="2"/>
      <c r="H880" s="2"/>
      <c r="I880" s="2"/>
      <c r="J880" s="2"/>
      <c r="K880" s="2"/>
      <c r="L880" s="2"/>
      <c r="M880" s="2"/>
      <c r="N880" s="2"/>
      <c r="O880" s="2"/>
      <c r="P880" s="2"/>
      <c r="Q880" s="2"/>
      <c r="R880" s="2"/>
      <c r="S880" s="2"/>
      <c r="T880" s="2"/>
      <c r="U880" s="2"/>
      <c r="V880" s="2"/>
      <c r="W880" s="2"/>
      <c r="X880" s="2"/>
      <c r="Y880" s="2"/>
      <c r="Z880" s="2"/>
    </row>
    <row r="881" spans="2:26" ht="15.75" customHeight="1">
      <c r="B881" s="2"/>
      <c r="C881" s="2"/>
      <c r="D881" s="1"/>
      <c r="E881" s="11"/>
      <c r="F881" s="6"/>
      <c r="G881" s="2"/>
      <c r="H881" s="2"/>
      <c r="I881" s="2"/>
      <c r="J881" s="2"/>
      <c r="K881" s="2"/>
      <c r="L881" s="2"/>
      <c r="M881" s="2"/>
      <c r="N881" s="2"/>
      <c r="O881" s="2"/>
      <c r="P881" s="2"/>
      <c r="Q881" s="2"/>
      <c r="R881" s="2"/>
      <c r="S881" s="2"/>
      <c r="T881" s="2"/>
      <c r="U881" s="2"/>
      <c r="V881" s="2"/>
      <c r="W881" s="2"/>
      <c r="X881" s="2"/>
      <c r="Y881" s="2"/>
      <c r="Z881" s="2"/>
    </row>
    <row r="882" spans="2:26" ht="15.75" customHeight="1">
      <c r="B882" s="2"/>
      <c r="C882" s="2"/>
      <c r="D882" s="1"/>
      <c r="E882" s="11"/>
      <c r="F882" s="6"/>
      <c r="G882" s="2"/>
      <c r="H882" s="2"/>
      <c r="I882" s="2"/>
      <c r="J882" s="2"/>
      <c r="K882" s="2"/>
      <c r="L882" s="2"/>
      <c r="M882" s="2"/>
      <c r="N882" s="2"/>
      <c r="O882" s="2"/>
      <c r="P882" s="2"/>
      <c r="Q882" s="2"/>
      <c r="R882" s="2"/>
      <c r="S882" s="2"/>
      <c r="T882" s="2"/>
      <c r="U882" s="2"/>
      <c r="V882" s="2"/>
      <c r="W882" s="2"/>
      <c r="X882" s="2"/>
      <c r="Y882" s="2"/>
      <c r="Z882" s="2"/>
    </row>
    <row r="883" spans="2:26" ht="15.75" customHeight="1">
      <c r="B883" s="2"/>
      <c r="C883" s="2"/>
      <c r="D883" s="1"/>
      <c r="E883" s="11"/>
      <c r="F883" s="6"/>
      <c r="G883" s="2"/>
      <c r="H883" s="2"/>
      <c r="I883" s="2"/>
      <c r="J883" s="2"/>
      <c r="K883" s="2"/>
      <c r="L883" s="2"/>
      <c r="M883" s="2"/>
      <c r="N883" s="2"/>
      <c r="O883" s="2"/>
      <c r="P883" s="2"/>
      <c r="Q883" s="2"/>
      <c r="R883" s="2"/>
      <c r="S883" s="2"/>
      <c r="T883" s="2"/>
      <c r="U883" s="2"/>
      <c r="V883" s="2"/>
      <c r="W883" s="2"/>
      <c r="X883" s="2"/>
      <c r="Y883" s="2"/>
      <c r="Z883" s="2"/>
    </row>
    <row r="884" spans="2:26" ht="15.75" customHeight="1">
      <c r="B884" s="2"/>
      <c r="C884" s="2"/>
      <c r="D884" s="1"/>
      <c r="E884" s="11"/>
      <c r="F884" s="6"/>
      <c r="G884" s="2"/>
      <c r="H884" s="2"/>
      <c r="I884" s="2"/>
      <c r="J884" s="2"/>
      <c r="K884" s="2"/>
      <c r="L884" s="2"/>
      <c r="M884" s="2"/>
      <c r="N884" s="2"/>
      <c r="O884" s="2"/>
      <c r="P884" s="2"/>
      <c r="Q884" s="2"/>
      <c r="R884" s="2"/>
      <c r="S884" s="2"/>
      <c r="T884" s="2"/>
      <c r="U884" s="2"/>
      <c r="V884" s="2"/>
      <c r="W884" s="2"/>
      <c r="X884" s="2"/>
      <c r="Y884" s="2"/>
      <c r="Z884" s="2"/>
    </row>
    <row r="885" spans="2:26" ht="15.75" customHeight="1">
      <c r="B885" s="2"/>
      <c r="C885" s="2"/>
      <c r="D885" s="1"/>
      <c r="E885" s="11"/>
      <c r="F885" s="6"/>
      <c r="G885" s="2"/>
      <c r="H885" s="2"/>
      <c r="I885" s="2"/>
      <c r="J885" s="2"/>
      <c r="K885" s="2"/>
      <c r="L885" s="2"/>
      <c r="M885" s="2"/>
      <c r="N885" s="2"/>
      <c r="O885" s="2"/>
      <c r="P885" s="2"/>
      <c r="Q885" s="2"/>
      <c r="R885" s="2"/>
      <c r="S885" s="2"/>
      <c r="T885" s="2"/>
      <c r="U885" s="2"/>
      <c r="V885" s="2"/>
      <c r="W885" s="2"/>
      <c r="X885" s="2"/>
      <c r="Y885" s="2"/>
      <c r="Z885" s="2"/>
    </row>
    <row r="886" spans="2:26" ht="15.75" customHeight="1">
      <c r="B886" s="2"/>
      <c r="C886" s="2"/>
      <c r="D886" s="1"/>
      <c r="E886" s="11"/>
      <c r="F886" s="6"/>
      <c r="G886" s="2"/>
      <c r="H886" s="2"/>
      <c r="I886" s="2"/>
      <c r="J886" s="2"/>
      <c r="K886" s="2"/>
      <c r="L886" s="2"/>
      <c r="M886" s="2"/>
      <c r="N886" s="2"/>
      <c r="O886" s="2"/>
      <c r="P886" s="2"/>
      <c r="Q886" s="2"/>
      <c r="R886" s="2"/>
      <c r="S886" s="2"/>
      <c r="T886" s="2"/>
      <c r="U886" s="2"/>
      <c r="V886" s="2"/>
      <c r="W886" s="2"/>
      <c r="X886" s="2"/>
      <c r="Y886" s="2"/>
      <c r="Z886" s="2"/>
    </row>
    <row r="887" spans="2:26" ht="15.75" customHeight="1">
      <c r="B887" s="2"/>
      <c r="C887" s="2"/>
      <c r="D887" s="1"/>
      <c r="E887" s="11"/>
      <c r="F887" s="6"/>
      <c r="G887" s="2"/>
      <c r="H887" s="2"/>
      <c r="I887" s="2"/>
      <c r="J887" s="2"/>
      <c r="K887" s="2"/>
      <c r="L887" s="2"/>
      <c r="M887" s="2"/>
      <c r="N887" s="2"/>
      <c r="O887" s="2"/>
      <c r="P887" s="2"/>
      <c r="Q887" s="2"/>
      <c r="R887" s="2"/>
      <c r="S887" s="2"/>
      <c r="T887" s="2"/>
      <c r="U887" s="2"/>
      <c r="V887" s="2"/>
      <c r="W887" s="2"/>
      <c r="X887" s="2"/>
      <c r="Y887" s="2"/>
      <c r="Z887" s="2"/>
    </row>
    <row r="888" spans="2:26" ht="15.75" customHeight="1">
      <c r="B888" s="2"/>
      <c r="C888" s="2"/>
      <c r="D888" s="1"/>
      <c r="E888" s="11"/>
      <c r="F888" s="6"/>
      <c r="G888" s="2"/>
      <c r="H888" s="2"/>
      <c r="I888" s="2"/>
      <c r="J888" s="2"/>
      <c r="K888" s="2"/>
      <c r="L888" s="2"/>
      <c r="M888" s="2"/>
      <c r="N888" s="2"/>
      <c r="O888" s="2"/>
      <c r="P888" s="2"/>
      <c r="Q888" s="2"/>
      <c r="R888" s="2"/>
      <c r="S888" s="2"/>
      <c r="T888" s="2"/>
      <c r="U888" s="2"/>
      <c r="V888" s="2"/>
      <c r="W888" s="2"/>
      <c r="X888" s="2"/>
      <c r="Y888" s="2"/>
      <c r="Z888" s="2"/>
    </row>
    <row r="889" spans="2:26" ht="15.75" customHeight="1">
      <c r="B889" s="2"/>
      <c r="C889" s="2"/>
      <c r="D889" s="1"/>
      <c r="E889" s="11"/>
      <c r="F889" s="6"/>
      <c r="G889" s="2"/>
      <c r="H889" s="2"/>
      <c r="I889" s="2"/>
      <c r="J889" s="2"/>
      <c r="K889" s="2"/>
      <c r="L889" s="2"/>
      <c r="M889" s="2"/>
      <c r="N889" s="2"/>
      <c r="O889" s="2"/>
      <c r="P889" s="2"/>
      <c r="Q889" s="2"/>
      <c r="R889" s="2"/>
      <c r="S889" s="2"/>
      <c r="T889" s="2"/>
      <c r="U889" s="2"/>
      <c r="V889" s="2"/>
      <c r="W889" s="2"/>
      <c r="X889" s="2"/>
      <c r="Y889" s="2"/>
      <c r="Z889" s="2"/>
    </row>
    <row r="890" spans="2:26" ht="15.75" customHeight="1">
      <c r="B890" s="2"/>
      <c r="C890" s="2"/>
      <c r="D890" s="1"/>
      <c r="E890" s="11"/>
      <c r="F890" s="6"/>
      <c r="G890" s="2"/>
      <c r="H890" s="2"/>
      <c r="I890" s="2"/>
      <c r="J890" s="2"/>
      <c r="K890" s="2"/>
      <c r="L890" s="2"/>
      <c r="M890" s="2"/>
      <c r="N890" s="2"/>
      <c r="O890" s="2"/>
      <c r="P890" s="2"/>
      <c r="Q890" s="2"/>
      <c r="R890" s="2"/>
      <c r="S890" s="2"/>
      <c r="T890" s="2"/>
      <c r="U890" s="2"/>
      <c r="V890" s="2"/>
      <c r="W890" s="2"/>
      <c r="X890" s="2"/>
      <c r="Y890" s="2"/>
      <c r="Z890" s="2"/>
    </row>
    <row r="891" spans="2:26" ht="15.75" customHeight="1">
      <c r="B891" s="2"/>
      <c r="C891" s="2"/>
      <c r="D891" s="1"/>
      <c r="E891" s="11"/>
      <c r="F891" s="6"/>
      <c r="G891" s="2"/>
      <c r="H891" s="2"/>
      <c r="I891" s="2"/>
      <c r="J891" s="2"/>
      <c r="K891" s="2"/>
      <c r="L891" s="2"/>
      <c r="M891" s="2"/>
      <c r="N891" s="2"/>
      <c r="O891" s="2"/>
      <c r="P891" s="2"/>
      <c r="Q891" s="2"/>
      <c r="R891" s="2"/>
      <c r="S891" s="2"/>
      <c r="T891" s="2"/>
      <c r="U891" s="2"/>
      <c r="V891" s="2"/>
      <c r="W891" s="2"/>
      <c r="X891" s="2"/>
      <c r="Y891" s="2"/>
      <c r="Z891" s="2"/>
    </row>
    <row r="892" spans="2:26" ht="15.75" customHeight="1">
      <c r="B892" s="2"/>
      <c r="C892" s="2"/>
      <c r="D892" s="1"/>
      <c r="E892" s="11"/>
      <c r="F892" s="6"/>
      <c r="G892" s="2"/>
      <c r="H892" s="2"/>
      <c r="I892" s="2"/>
      <c r="J892" s="2"/>
      <c r="K892" s="2"/>
      <c r="L892" s="2"/>
      <c r="M892" s="2"/>
      <c r="N892" s="2"/>
      <c r="O892" s="2"/>
      <c r="P892" s="2"/>
      <c r="Q892" s="2"/>
      <c r="R892" s="2"/>
      <c r="S892" s="2"/>
      <c r="T892" s="2"/>
      <c r="U892" s="2"/>
      <c r="V892" s="2"/>
      <c r="W892" s="2"/>
      <c r="X892" s="2"/>
      <c r="Y892" s="2"/>
      <c r="Z892" s="2"/>
    </row>
    <row r="893" spans="2:26" ht="15.75" customHeight="1">
      <c r="B893" s="2"/>
      <c r="C893" s="2"/>
      <c r="D893" s="1"/>
      <c r="E893" s="11"/>
      <c r="F893" s="6"/>
      <c r="G893" s="2"/>
      <c r="H893" s="2"/>
      <c r="I893" s="2"/>
      <c r="J893" s="2"/>
      <c r="K893" s="2"/>
      <c r="L893" s="2"/>
      <c r="M893" s="2"/>
      <c r="N893" s="2"/>
      <c r="O893" s="2"/>
      <c r="P893" s="2"/>
      <c r="Q893" s="2"/>
      <c r="R893" s="2"/>
      <c r="S893" s="2"/>
      <c r="T893" s="2"/>
      <c r="U893" s="2"/>
      <c r="V893" s="2"/>
      <c r="W893" s="2"/>
      <c r="X893" s="2"/>
      <c r="Y893" s="2"/>
      <c r="Z893" s="2"/>
    </row>
    <row r="894" spans="2:26" ht="15.75" customHeight="1">
      <c r="B894" s="2"/>
      <c r="C894" s="2"/>
      <c r="D894" s="1"/>
      <c r="E894" s="11"/>
      <c r="F894" s="6"/>
      <c r="G894" s="2"/>
      <c r="H894" s="2"/>
      <c r="I894" s="2"/>
      <c r="J894" s="2"/>
      <c r="K894" s="2"/>
      <c r="L894" s="2"/>
      <c r="M894" s="2"/>
      <c r="N894" s="2"/>
      <c r="O894" s="2"/>
      <c r="P894" s="2"/>
      <c r="Q894" s="2"/>
      <c r="R894" s="2"/>
      <c r="S894" s="2"/>
      <c r="T894" s="2"/>
      <c r="U894" s="2"/>
      <c r="V894" s="2"/>
      <c r="W894" s="2"/>
      <c r="X894" s="2"/>
      <c r="Y894" s="2"/>
      <c r="Z894" s="2"/>
    </row>
    <row r="895" spans="2:26" ht="15.75" customHeight="1">
      <c r="B895" s="2"/>
      <c r="C895" s="2"/>
      <c r="D895" s="1"/>
      <c r="E895" s="11"/>
      <c r="F895" s="6"/>
      <c r="G895" s="2"/>
      <c r="H895" s="2"/>
      <c r="I895" s="2"/>
      <c r="J895" s="2"/>
      <c r="K895" s="2"/>
      <c r="L895" s="2"/>
      <c r="M895" s="2"/>
      <c r="N895" s="2"/>
      <c r="O895" s="2"/>
      <c r="P895" s="2"/>
      <c r="Q895" s="2"/>
      <c r="R895" s="2"/>
      <c r="S895" s="2"/>
      <c r="T895" s="2"/>
      <c r="U895" s="2"/>
      <c r="V895" s="2"/>
      <c r="W895" s="2"/>
      <c r="X895" s="2"/>
      <c r="Y895" s="2"/>
      <c r="Z895" s="2"/>
    </row>
    <row r="896" spans="2:26" ht="15.75" customHeight="1">
      <c r="B896" s="2"/>
      <c r="C896" s="2"/>
      <c r="D896" s="1"/>
      <c r="E896" s="11"/>
      <c r="F896" s="6"/>
      <c r="G896" s="2"/>
      <c r="H896" s="2"/>
      <c r="I896" s="2"/>
      <c r="J896" s="2"/>
      <c r="K896" s="2"/>
      <c r="L896" s="2"/>
      <c r="M896" s="2"/>
      <c r="N896" s="2"/>
      <c r="O896" s="2"/>
      <c r="P896" s="2"/>
      <c r="Q896" s="2"/>
      <c r="R896" s="2"/>
      <c r="S896" s="2"/>
      <c r="T896" s="2"/>
      <c r="U896" s="2"/>
      <c r="V896" s="2"/>
      <c r="W896" s="2"/>
      <c r="X896" s="2"/>
      <c r="Y896" s="2"/>
      <c r="Z896" s="2"/>
    </row>
    <row r="897" spans="2:26" ht="15.75" customHeight="1">
      <c r="B897" s="2"/>
      <c r="C897" s="2"/>
      <c r="D897" s="1"/>
      <c r="E897" s="11"/>
      <c r="F897" s="6"/>
      <c r="G897" s="2"/>
      <c r="H897" s="2"/>
      <c r="I897" s="2"/>
      <c r="J897" s="2"/>
      <c r="K897" s="2"/>
      <c r="L897" s="2"/>
      <c r="M897" s="2"/>
      <c r="N897" s="2"/>
      <c r="O897" s="2"/>
      <c r="P897" s="2"/>
      <c r="Q897" s="2"/>
      <c r="R897" s="2"/>
      <c r="S897" s="2"/>
      <c r="T897" s="2"/>
      <c r="U897" s="2"/>
      <c r="V897" s="2"/>
      <c r="W897" s="2"/>
      <c r="X897" s="2"/>
      <c r="Y897" s="2"/>
      <c r="Z897" s="2"/>
    </row>
    <row r="898" spans="2:26" ht="15.75" customHeight="1">
      <c r="B898" s="2"/>
      <c r="C898" s="2"/>
      <c r="D898" s="1"/>
      <c r="E898" s="11"/>
      <c r="F898" s="6"/>
      <c r="G898" s="2"/>
      <c r="H898" s="2"/>
      <c r="I898" s="2"/>
      <c r="J898" s="2"/>
      <c r="K898" s="2"/>
      <c r="L898" s="2"/>
      <c r="M898" s="2"/>
      <c r="N898" s="2"/>
      <c r="O898" s="2"/>
      <c r="P898" s="2"/>
      <c r="Q898" s="2"/>
      <c r="R898" s="2"/>
      <c r="S898" s="2"/>
      <c r="T898" s="2"/>
      <c r="U898" s="2"/>
      <c r="V898" s="2"/>
      <c r="W898" s="2"/>
      <c r="X898" s="2"/>
      <c r="Y898" s="2"/>
      <c r="Z898" s="2"/>
    </row>
    <row r="899" spans="2:26" ht="15.75" customHeight="1">
      <c r="B899" s="2"/>
      <c r="C899" s="2"/>
      <c r="D899" s="1"/>
      <c r="E899" s="11"/>
      <c r="F899" s="6"/>
      <c r="G899" s="2"/>
      <c r="H899" s="2"/>
      <c r="I899" s="2"/>
      <c r="J899" s="2"/>
      <c r="K899" s="2"/>
      <c r="L899" s="2"/>
      <c r="M899" s="2"/>
      <c r="N899" s="2"/>
      <c r="O899" s="2"/>
      <c r="P899" s="2"/>
      <c r="Q899" s="2"/>
      <c r="R899" s="2"/>
      <c r="S899" s="2"/>
      <c r="T899" s="2"/>
      <c r="U899" s="2"/>
      <c r="V899" s="2"/>
      <c r="W899" s="2"/>
      <c r="X899" s="2"/>
      <c r="Y899" s="2"/>
      <c r="Z899" s="2"/>
    </row>
    <row r="900" spans="2:26" ht="15.75" customHeight="1">
      <c r="B900" s="2"/>
      <c r="C900" s="2"/>
      <c r="D900" s="1"/>
      <c r="E900" s="11"/>
      <c r="F900" s="6"/>
      <c r="G900" s="2"/>
      <c r="H900" s="2"/>
      <c r="I900" s="2"/>
      <c r="J900" s="2"/>
      <c r="K900" s="2"/>
      <c r="L900" s="2"/>
      <c r="M900" s="2"/>
      <c r="N900" s="2"/>
      <c r="O900" s="2"/>
      <c r="P900" s="2"/>
      <c r="Q900" s="2"/>
      <c r="R900" s="2"/>
      <c r="S900" s="2"/>
      <c r="T900" s="2"/>
      <c r="U900" s="2"/>
      <c r="V900" s="2"/>
      <c r="W900" s="2"/>
      <c r="X900" s="2"/>
      <c r="Y900" s="2"/>
      <c r="Z900" s="2"/>
    </row>
    <row r="901" spans="2:26" ht="15.75" customHeight="1">
      <c r="B901" s="2"/>
      <c r="C901" s="2"/>
      <c r="D901" s="1"/>
      <c r="E901" s="11"/>
      <c r="F901" s="6"/>
      <c r="G901" s="2"/>
      <c r="H901" s="2"/>
      <c r="I901" s="2"/>
      <c r="J901" s="2"/>
      <c r="K901" s="2"/>
      <c r="L901" s="2"/>
      <c r="M901" s="2"/>
      <c r="N901" s="2"/>
      <c r="O901" s="2"/>
      <c r="P901" s="2"/>
      <c r="Q901" s="2"/>
      <c r="R901" s="2"/>
      <c r="S901" s="2"/>
      <c r="T901" s="2"/>
      <c r="U901" s="2"/>
      <c r="V901" s="2"/>
      <c r="W901" s="2"/>
      <c r="X901" s="2"/>
      <c r="Y901" s="2"/>
      <c r="Z901" s="2"/>
    </row>
    <row r="902" spans="2:26" ht="15.75" customHeight="1">
      <c r="B902" s="2"/>
      <c r="C902" s="2"/>
      <c r="D902" s="1"/>
      <c r="E902" s="11"/>
      <c r="F902" s="6"/>
      <c r="G902" s="2"/>
      <c r="H902" s="2"/>
      <c r="I902" s="2"/>
      <c r="J902" s="2"/>
      <c r="K902" s="2"/>
      <c r="L902" s="2"/>
      <c r="M902" s="2"/>
      <c r="N902" s="2"/>
      <c r="O902" s="2"/>
      <c r="P902" s="2"/>
      <c r="Q902" s="2"/>
      <c r="R902" s="2"/>
      <c r="S902" s="2"/>
      <c r="T902" s="2"/>
      <c r="U902" s="2"/>
      <c r="V902" s="2"/>
      <c r="W902" s="2"/>
      <c r="X902" s="2"/>
      <c r="Y902" s="2"/>
      <c r="Z902" s="2"/>
    </row>
    <row r="903" spans="2:26" ht="15.75" customHeight="1">
      <c r="B903" s="2"/>
      <c r="C903" s="2"/>
      <c r="D903" s="1"/>
      <c r="E903" s="11"/>
      <c r="F903" s="6"/>
      <c r="G903" s="2"/>
      <c r="H903" s="2"/>
      <c r="I903" s="2"/>
      <c r="J903" s="2"/>
      <c r="K903" s="2"/>
      <c r="L903" s="2"/>
      <c r="M903" s="2"/>
      <c r="N903" s="2"/>
      <c r="O903" s="2"/>
      <c r="P903" s="2"/>
      <c r="Q903" s="2"/>
      <c r="R903" s="2"/>
      <c r="S903" s="2"/>
      <c r="T903" s="2"/>
      <c r="U903" s="2"/>
      <c r="V903" s="2"/>
      <c r="W903" s="2"/>
      <c r="X903" s="2"/>
      <c r="Y903" s="2"/>
      <c r="Z903" s="2"/>
    </row>
    <row r="904" spans="2:26" ht="15.75" customHeight="1">
      <c r="B904" s="2"/>
      <c r="C904" s="2"/>
      <c r="D904" s="1"/>
      <c r="E904" s="11"/>
      <c r="F904" s="6"/>
      <c r="G904" s="2"/>
      <c r="H904" s="2"/>
      <c r="I904" s="2"/>
      <c r="J904" s="2"/>
      <c r="K904" s="2"/>
      <c r="L904" s="2"/>
      <c r="M904" s="2"/>
      <c r="N904" s="2"/>
      <c r="O904" s="2"/>
      <c r="P904" s="2"/>
      <c r="Q904" s="2"/>
      <c r="R904" s="2"/>
      <c r="S904" s="2"/>
      <c r="T904" s="2"/>
      <c r="U904" s="2"/>
      <c r="V904" s="2"/>
      <c r="W904" s="2"/>
      <c r="X904" s="2"/>
      <c r="Y904" s="2"/>
      <c r="Z904" s="2"/>
    </row>
    <row r="905" spans="2:26" ht="15.75" customHeight="1">
      <c r="B905" s="2"/>
      <c r="C905" s="2"/>
      <c r="D905" s="1"/>
      <c r="E905" s="11"/>
      <c r="F905" s="6"/>
      <c r="G905" s="2"/>
      <c r="H905" s="2"/>
      <c r="I905" s="2"/>
      <c r="J905" s="2"/>
      <c r="K905" s="2"/>
      <c r="L905" s="2"/>
      <c r="M905" s="2"/>
      <c r="N905" s="2"/>
      <c r="O905" s="2"/>
      <c r="P905" s="2"/>
      <c r="Q905" s="2"/>
      <c r="R905" s="2"/>
      <c r="S905" s="2"/>
      <c r="T905" s="2"/>
      <c r="U905" s="2"/>
      <c r="V905" s="2"/>
      <c r="W905" s="2"/>
      <c r="X905" s="2"/>
      <c r="Y905" s="2"/>
      <c r="Z905" s="2"/>
    </row>
    <row r="906" spans="2:26" ht="15.75" customHeight="1">
      <c r="B906" s="2"/>
      <c r="C906" s="2"/>
      <c r="D906" s="1"/>
      <c r="E906" s="11"/>
      <c r="F906" s="6"/>
      <c r="G906" s="2"/>
      <c r="H906" s="2"/>
      <c r="I906" s="2"/>
      <c r="J906" s="2"/>
      <c r="K906" s="2"/>
      <c r="L906" s="2"/>
      <c r="M906" s="2"/>
      <c r="N906" s="2"/>
      <c r="O906" s="2"/>
      <c r="P906" s="2"/>
      <c r="Q906" s="2"/>
      <c r="R906" s="2"/>
      <c r="S906" s="2"/>
      <c r="T906" s="2"/>
      <c r="U906" s="2"/>
      <c r="V906" s="2"/>
      <c r="W906" s="2"/>
      <c r="X906" s="2"/>
      <c r="Y906" s="2"/>
      <c r="Z906" s="2"/>
    </row>
    <row r="907" spans="2:26" ht="15.75" customHeight="1">
      <c r="B907" s="2"/>
      <c r="C907" s="2"/>
      <c r="D907" s="1"/>
      <c r="E907" s="11"/>
      <c r="F907" s="6"/>
      <c r="G907" s="2"/>
      <c r="H907" s="2"/>
      <c r="I907" s="2"/>
      <c r="J907" s="2"/>
      <c r="K907" s="2"/>
      <c r="L907" s="2"/>
      <c r="M907" s="2"/>
      <c r="N907" s="2"/>
      <c r="O907" s="2"/>
      <c r="P907" s="2"/>
      <c r="Q907" s="2"/>
      <c r="R907" s="2"/>
      <c r="S907" s="2"/>
      <c r="T907" s="2"/>
      <c r="U907" s="2"/>
      <c r="V907" s="2"/>
      <c r="W907" s="2"/>
      <c r="X907" s="2"/>
      <c r="Y907" s="2"/>
      <c r="Z907" s="2"/>
    </row>
    <row r="908" spans="2:26" ht="15.75" customHeight="1">
      <c r="B908" s="2"/>
      <c r="C908" s="2"/>
      <c r="D908" s="1"/>
      <c r="E908" s="11"/>
      <c r="F908" s="6"/>
      <c r="G908" s="2"/>
      <c r="H908" s="2"/>
      <c r="I908" s="2"/>
      <c r="J908" s="2"/>
      <c r="K908" s="2"/>
      <c r="L908" s="2"/>
      <c r="M908" s="2"/>
      <c r="N908" s="2"/>
      <c r="O908" s="2"/>
      <c r="P908" s="2"/>
      <c r="Q908" s="2"/>
      <c r="R908" s="2"/>
      <c r="S908" s="2"/>
      <c r="T908" s="2"/>
      <c r="U908" s="2"/>
      <c r="V908" s="2"/>
      <c r="W908" s="2"/>
      <c r="X908" s="2"/>
      <c r="Y908" s="2"/>
      <c r="Z908" s="2"/>
    </row>
    <row r="909" spans="2:26" ht="15.75" customHeight="1">
      <c r="B909" s="2"/>
      <c r="C909" s="2"/>
      <c r="D909" s="1"/>
      <c r="E909" s="11"/>
      <c r="F909" s="6"/>
      <c r="G909" s="2"/>
      <c r="H909" s="2"/>
      <c r="I909" s="2"/>
      <c r="J909" s="2"/>
      <c r="K909" s="2"/>
      <c r="L909" s="2"/>
      <c r="M909" s="2"/>
      <c r="N909" s="2"/>
      <c r="O909" s="2"/>
      <c r="P909" s="2"/>
      <c r="Q909" s="2"/>
      <c r="R909" s="2"/>
      <c r="S909" s="2"/>
      <c r="T909" s="2"/>
      <c r="U909" s="2"/>
      <c r="V909" s="2"/>
      <c r="W909" s="2"/>
      <c r="X909" s="2"/>
      <c r="Y909" s="2"/>
      <c r="Z909" s="2"/>
    </row>
    <row r="910" spans="2:26" ht="15.75" customHeight="1">
      <c r="B910" s="2"/>
      <c r="C910" s="2"/>
      <c r="D910" s="1"/>
      <c r="E910" s="11"/>
      <c r="F910" s="6"/>
      <c r="G910" s="2"/>
      <c r="H910" s="2"/>
      <c r="I910" s="2"/>
      <c r="J910" s="2"/>
      <c r="K910" s="2"/>
      <c r="L910" s="2"/>
      <c r="M910" s="2"/>
      <c r="N910" s="2"/>
      <c r="O910" s="2"/>
      <c r="P910" s="2"/>
      <c r="Q910" s="2"/>
      <c r="R910" s="2"/>
      <c r="S910" s="2"/>
      <c r="T910" s="2"/>
      <c r="U910" s="2"/>
      <c r="V910" s="2"/>
      <c r="W910" s="2"/>
      <c r="X910" s="2"/>
      <c r="Y910" s="2"/>
      <c r="Z910" s="2"/>
    </row>
    <row r="911" spans="2:26" ht="15.75" customHeight="1">
      <c r="B911" s="2"/>
      <c r="C911" s="2"/>
      <c r="D911" s="1"/>
      <c r="E911" s="11"/>
      <c r="F911" s="6"/>
      <c r="G911" s="2"/>
      <c r="H911" s="2"/>
      <c r="I911" s="2"/>
      <c r="J911" s="2"/>
      <c r="K911" s="2"/>
      <c r="L911" s="2"/>
      <c r="M911" s="2"/>
      <c r="N911" s="2"/>
      <c r="O911" s="2"/>
      <c r="P911" s="2"/>
      <c r="Q911" s="2"/>
      <c r="R911" s="2"/>
      <c r="S911" s="2"/>
      <c r="T911" s="2"/>
      <c r="U911" s="2"/>
      <c r="V911" s="2"/>
      <c r="W911" s="2"/>
      <c r="X911" s="2"/>
      <c r="Y911" s="2"/>
      <c r="Z911" s="2"/>
    </row>
    <row r="912" spans="2:26" ht="15.75" customHeight="1">
      <c r="B912" s="2"/>
      <c r="C912" s="2"/>
      <c r="D912" s="1"/>
      <c r="E912" s="11"/>
      <c r="F912" s="6"/>
      <c r="G912" s="2"/>
      <c r="H912" s="2"/>
      <c r="I912" s="2"/>
      <c r="J912" s="2"/>
      <c r="K912" s="2"/>
      <c r="L912" s="2"/>
      <c r="M912" s="2"/>
      <c r="N912" s="2"/>
      <c r="O912" s="2"/>
      <c r="P912" s="2"/>
      <c r="Q912" s="2"/>
      <c r="R912" s="2"/>
      <c r="S912" s="2"/>
      <c r="T912" s="2"/>
      <c r="U912" s="2"/>
      <c r="V912" s="2"/>
      <c r="W912" s="2"/>
      <c r="X912" s="2"/>
      <c r="Y912" s="2"/>
      <c r="Z912" s="2"/>
    </row>
    <row r="913" spans="2:26" ht="15.75" customHeight="1">
      <c r="B913" s="2"/>
      <c r="C913" s="2"/>
      <c r="D913" s="1"/>
      <c r="E913" s="11"/>
      <c r="F913" s="6"/>
      <c r="G913" s="2"/>
      <c r="H913" s="2"/>
      <c r="I913" s="2"/>
      <c r="J913" s="2"/>
      <c r="K913" s="2"/>
      <c r="L913" s="2"/>
      <c r="M913" s="2"/>
      <c r="N913" s="2"/>
      <c r="O913" s="2"/>
      <c r="P913" s="2"/>
      <c r="Q913" s="2"/>
      <c r="R913" s="2"/>
      <c r="S913" s="2"/>
      <c r="T913" s="2"/>
      <c r="U913" s="2"/>
      <c r="V913" s="2"/>
      <c r="W913" s="2"/>
      <c r="X913" s="2"/>
      <c r="Y913" s="2"/>
      <c r="Z913" s="2"/>
    </row>
    <row r="914" spans="2:26" ht="15.75" customHeight="1">
      <c r="B914" s="2"/>
      <c r="C914" s="2"/>
      <c r="D914" s="1"/>
      <c r="E914" s="11"/>
      <c r="F914" s="6"/>
      <c r="G914" s="2"/>
      <c r="H914" s="2"/>
      <c r="I914" s="2"/>
      <c r="J914" s="2"/>
      <c r="K914" s="2"/>
      <c r="L914" s="2"/>
      <c r="M914" s="2"/>
      <c r="N914" s="2"/>
      <c r="O914" s="2"/>
      <c r="P914" s="2"/>
      <c r="Q914" s="2"/>
      <c r="R914" s="2"/>
      <c r="S914" s="2"/>
      <c r="T914" s="2"/>
      <c r="U914" s="2"/>
      <c r="V914" s="2"/>
      <c r="W914" s="2"/>
      <c r="X914" s="2"/>
      <c r="Y914" s="2"/>
      <c r="Z914" s="2"/>
    </row>
    <row r="915" spans="2:26" ht="15.75" customHeight="1">
      <c r="B915" s="2"/>
      <c r="C915" s="2"/>
      <c r="D915" s="1"/>
      <c r="E915" s="11"/>
      <c r="F915" s="6"/>
      <c r="G915" s="2"/>
      <c r="H915" s="2"/>
      <c r="I915" s="2"/>
      <c r="J915" s="2"/>
      <c r="K915" s="2"/>
      <c r="L915" s="2"/>
      <c r="M915" s="2"/>
      <c r="N915" s="2"/>
      <c r="O915" s="2"/>
      <c r="P915" s="2"/>
      <c r="Q915" s="2"/>
      <c r="R915" s="2"/>
      <c r="S915" s="2"/>
      <c r="T915" s="2"/>
      <c r="U915" s="2"/>
      <c r="V915" s="2"/>
      <c r="W915" s="2"/>
      <c r="X915" s="2"/>
      <c r="Y915" s="2"/>
      <c r="Z915" s="2"/>
    </row>
    <row r="916" spans="2:26" ht="15.75" customHeight="1">
      <c r="B916" s="2"/>
      <c r="C916" s="2"/>
      <c r="D916" s="1"/>
      <c r="E916" s="11"/>
      <c r="F916" s="6"/>
      <c r="G916" s="2"/>
      <c r="H916" s="2"/>
      <c r="I916" s="2"/>
      <c r="J916" s="2"/>
      <c r="K916" s="2"/>
      <c r="L916" s="2"/>
      <c r="M916" s="2"/>
      <c r="N916" s="2"/>
      <c r="O916" s="2"/>
      <c r="P916" s="2"/>
      <c r="Q916" s="2"/>
      <c r="R916" s="2"/>
      <c r="S916" s="2"/>
      <c r="T916" s="2"/>
      <c r="U916" s="2"/>
      <c r="V916" s="2"/>
      <c r="W916" s="2"/>
      <c r="X916" s="2"/>
      <c r="Y916" s="2"/>
      <c r="Z916" s="2"/>
    </row>
    <row r="917" spans="2:26" ht="15.75" customHeight="1">
      <c r="B917" s="2"/>
      <c r="C917" s="2"/>
      <c r="D917" s="1"/>
      <c r="E917" s="11"/>
      <c r="F917" s="6"/>
      <c r="G917" s="2"/>
      <c r="H917" s="2"/>
      <c r="I917" s="2"/>
      <c r="J917" s="2"/>
      <c r="K917" s="2"/>
      <c r="L917" s="2"/>
      <c r="M917" s="2"/>
      <c r="N917" s="2"/>
      <c r="O917" s="2"/>
      <c r="P917" s="2"/>
      <c r="Q917" s="2"/>
      <c r="R917" s="2"/>
      <c r="S917" s="2"/>
      <c r="T917" s="2"/>
      <c r="U917" s="2"/>
      <c r="V917" s="2"/>
      <c r="W917" s="2"/>
      <c r="X917" s="2"/>
      <c r="Y917" s="2"/>
      <c r="Z917" s="2"/>
    </row>
    <row r="918" spans="2:26" ht="15.75" customHeight="1">
      <c r="B918" s="2"/>
      <c r="C918" s="2"/>
      <c r="D918" s="1"/>
      <c r="E918" s="11"/>
      <c r="F918" s="6"/>
      <c r="G918" s="2"/>
      <c r="H918" s="2"/>
      <c r="I918" s="2"/>
      <c r="J918" s="2"/>
      <c r="K918" s="2"/>
      <c r="L918" s="2"/>
      <c r="M918" s="2"/>
      <c r="N918" s="2"/>
      <c r="O918" s="2"/>
      <c r="P918" s="2"/>
      <c r="Q918" s="2"/>
      <c r="R918" s="2"/>
      <c r="S918" s="2"/>
      <c r="T918" s="2"/>
      <c r="U918" s="2"/>
      <c r="V918" s="2"/>
      <c r="W918" s="2"/>
      <c r="X918" s="2"/>
      <c r="Y918" s="2"/>
      <c r="Z918" s="2"/>
    </row>
    <row r="919" spans="2:26" ht="15.75" customHeight="1">
      <c r="B919" s="2"/>
      <c r="C919" s="2"/>
      <c r="D919" s="1"/>
      <c r="E919" s="11"/>
      <c r="F919" s="6"/>
      <c r="G919" s="2"/>
      <c r="H919" s="2"/>
      <c r="I919" s="2"/>
      <c r="J919" s="2"/>
      <c r="K919" s="2"/>
      <c r="L919" s="2"/>
      <c r="M919" s="2"/>
      <c r="N919" s="2"/>
      <c r="O919" s="2"/>
      <c r="P919" s="2"/>
      <c r="Q919" s="2"/>
      <c r="R919" s="2"/>
      <c r="S919" s="2"/>
      <c r="T919" s="2"/>
      <c r="U919" s="2"/>
      <c r="V919" s="2"/>
      <c r="W919" s="2"/>
      <c r="X919" s="2"/>
      <c r="Y919" s="2"/>
      <c r="Z919" s="2"/>
    </row>
    <row r="920" spans="2:26" ht="15.75" customHeight="1">
      <c r="B920" s="2"/>
      <c r="C920" s="2"/>
      <c r="D920" s="1"/>
      <c r="E920" s="11"/>
      <c r="F920" s="6"/>
      <c r="G920" s="2"/>
      <c r="H920" s="2"/>
      <c r="I920" s="2"/>
      <c r="J920" s="2"/>
      <c r="K920" s="2"/>
      <c r="L920" s="2"/>
      <c r="M920" s="2"/>
      <c r="N920" s="2"/>
      <c r="O920" s="2"/>
      <c r="P920" s="2"/>
      <c r="Q920" s="2"/>
      <c r="R920" s="2"/>
      <c r="S920" s="2"/>
      <c r="T920" s="2"/>
      <c r="U920" s="2"/>
      <c r="V920" s="2"/>
      <c r="W920" s="2"/>
      <c r="X920" s="2"/>
      <c r="Y920" s="2"/>
      <c r="Z920" s="2"/>
    </row>
    <row r="921" spans="2:26" ht="15.75" customHeight="1">
      <c r="B921" s="2"/>
      <c r="C921" s="2"/>
      <c r="D921" s="1"/>
      <c r="E921" s="11"/>
      <c r="F921" s="6"/>
      <c r="G921" s="2"/>
      <c r="H921" s="2"/>
      <c r="I921" s="2"/>
      <c r="J921" s="2"/>
      <c r="K921" s="2"/>
      <c r="L921" s="2"/>
      <c r="M921" s="2"/>
      <c r="N921" s="2"/>
      <c r="O921" s="2"/>
      <c r="P921" s="2"/>
      <c r="Q921" s="2"/>
      <c r="R921" s="2"/>
      <c r="S921" s="2"/>
      <c r="T921" s="2"/>
      <c r="U921" s="2"/>
      <c r="V921" s="2"/>
      <c r="W921" s="2"/>
      <c r="X921" s="2"/>
      <c r="Y921" s="2"/>
      <c r="Z921" s="2"/>
    </row>
    <row r="922" spans="2:26" ht="15.75" customHeight="1">
      <c r="B922" s="2"/>
      <c r="C922" s="2"/>
      <c r="D922" s="1"/>
      <c r="E922" s="11"/>
      <c r="F922" s="6"/>
      <c r="G922" s="2"/>
      <c r="H922" s="2"/>
      <c r="I922" s="2"/>
      <c r="J922" s="2"/>
      <c r="K922" s="2"/>
      <c r="L922" s="2"/>
      <c r="M922" s="2"/>
      <c r="N922" s="2"/>
      <c r="O922" s="2"/>
      <c r="P922" s="2"/>
      <c r="Q922" s="2"/>
      <c r="R922" s="2"/>
      <c r="S922" s="2"/>
      <c r="T922" s="2"/>
      <c r="U922" s="2"/>
      <c r="V922" s="2"/>
      <c r="W922" s="2"/>
      <c r="X922" s="2"/>
      <c r="Y922" s="2"/>
      <c r="Z922" s="2"/>
    </row>
    <row r="923" spans="2:26" ht="15.75" customHeight="1">
      <c r="B923" s="2"/>
      <c r="C923" s="2"/>
      <c r="D923" s="1"/>
      <c r="E923" s="11"/>
      <c r="F923" s="6"/>
      <c r="G923" s="2"/>
      <c r="H923" s="2"/>
      <c r="I923" s="2"/>
      <c r="J923" s="2"/>
      <c r="K923" s="2"/>
      <c r="L923" s="2"/>
      <c r="M923" s="2"/>
      <c r="N923" s="2"/>
      <c r="O923" s="2"/>
      <c r="P923" s="2"/>
      <c r="Q923" s="2"/>
      <c r="R923" s="2"/>
      <c r="S923" s="2"/>
      <c r="T923" s="2"/>
      <c r="U923" s="2"/>
      <c r="V923" s="2"/>
      <c r="W923" s="2"/>
      <c r="X923" s="2"/>
      <c r="Y923" s="2"/>
      <c r="Z923" s="2"/>
    </row>
    <row r="924" spans="2:26" ht="15.75" customHeight="1">
      <c r="B924" s="2"/>
      <c r="C924" s="2"/>
      <c r="D924" s="1"/>
      <c r="E924" s="11"/>
      <c r="F924" s="6"/>
      <c r="G924" s="2"/>
      <c r="H924" s="2"/>
      <c r="I924" s="2"/>
      <c r="J924" s="2"/>
      <c r="K924" s="2"/>
      <c r="L924" s="2"/>
      <c r="M924" s="2"/>
      <c r="N924" s="2"/>
      <c r="O924" s="2"/>
      <c r="P924" s="2"/>
      <c r="Q924" s="2"/>
      <c r="R924" s="2"/>
      <c r="S924" s="2"/>
      <c r="T924" s="2"/>
      <c r="U924" s="2"/>
      <c r="V924" s="2"/>
      <c r="W924" s="2"/>
      <c r="X924" s="2"/>
      <c r="Y924" s="2"/>
      <c r="Z924" s="2"/>
    </row>
    <row r="925" spans="2:26" ht="15.75" customHeight="1">
      <c r="B925" s="2"/>
      <c r="C925" s="2"/>
      <c r="D925" s="1"/>
      <c r="E925" s="11"/>
      <c r="F925" s="6"/>
      <c r="G925" s="2"/>
      <c r="H925" s="2"/>
      <c r="I925" s="2"/>
      <c r="J925" s="2"/>
      <c r="K925" s="2"/>
      <c r="L925" s="2"/>
      <c r="M925" s="2"/>
      <c r="N925" s="2"/>
      <c r="O925" s="2"/>
      <c r="P925" s="2"/>
      <c r="Q925" s="2"/>
      <c r="R925" s="2"/>
      <c r="S925" s="2"/>
      <c r="T925" s="2"/>
      <c r="U925" s="2"/>
      <c r="V925" s="2"/>
      <c r="W925" s="2"/>
      <c r="X925" s="2"/>
      <c r="Y925" s="2"/>
      <c r="Z925" s="2"/>
    </row>
    <row r="926" spans="2:26" ht="15.75" customHeight="1">
      <c r="B926" s="2"/>
      <c r="C926" s="2"/>
      <c r="D926" s="1"/>
      <c r="E926" s="11"/>
      <c r="F926" s="6"/>
      <c r="G926" s="2"/>
      <c r="H926" s="2"/>
      <c r="I926" s="2"/>
      <c r="J926" s="2"/>
      <c r="K926" s="2"/>
      <c r="L926" s="2"/>
      <c r="M926" s="2"/>
      <c r="N926" s="2"/>
      <c r="O926" s="2"/>
      <c r="P926" s="2"/>
      <c r="Q926" s="2"/>
      <c r="R926" s="2"/>
      <c r="S926" s="2"/>
      <c r="T926" s="2"/>
      <c r="U926" s="2"/>
      <c r="V926" s="2"/>
      <c r="W926" s="2"/>
      <c r="X926" s="2"/>
      <c r="Y926" s="2"/>
      <c r="Z926" s="2"/>
    </row>
    <row r="927" spans="2:26" ht="15.75" customHeight="1">
      <c r="B927" s="2"/>
      <c r="C927" s="2"/>
      <c r="D927" s="1"/>
      <c r="E927" s="11"/>
      <c r="F927" s="6"/>
      <c r="G927" s="2"/>
      <c r="H927" s="2"/>
      <c r="I927" s="2"/>
      <c r="J927" s="2"/>
      <c r="K927" s="2"/>
      <c r="L927" s="2"/>
      <c r="M927" s="2"/>
      <c r="N927" s="2"/>
      <c r="O927" s="2"/>
      <c r="P927" s="2"/>
      <c r="Q927" s="2"/>
      <c r="R927" s="2"/>
      <c r="S927" s="2"/>
      <c r="T927" s="2"/>
      <c r="U927" s="2"/>
      <c r="V927" s="2"/>
      <c r="W927" s="2"/>
      <c r="X927" s="2"/>
      <c r="Y927" s="2"/>
      <c r="Z927" s="2"/>
    </row>
    <row r="928" spans="2:26" ht="15.75" customHeight="1">
      <c r="B928" s="2"/>
      <c r="C928" s="2"/>
      <c r="D928" s="1"/>
      <c r="E928" s="11"/>
      <c r="F928" s="6"/>
      <c r="G928" s="2"/>
      <c r="H928" s="2"/>
      <c r="I928" s="2"/>
      <c r="J928" s="2"/>
      <c r="K928" s="2"/>
      <c r="L928" s="2"/>
      <c r="M928" s="2"/>
      <c r="N928" s="2"/>
      <c r="O928" s="2"/>
      <c r="P928" s="2"/>
      <c r="Q928" s="2"/>
      <c r="R928" s="2"/>
      <c r="S928" s="2"/>
      <c r="T928" s="2"/>
      <c r="U928" s="2"/>
      <c r="V928" s="2"/>
      <c r="W928" s="2"/>
      <c r="X928" s="2"/>
      <c r="Y928" s="2"/>
      <c r="Z928" s="2"/>
    </row>
    <row r="929" spans="2:26" ht="15.75" customHeight="1">
      <c r="B929" s="2"/>
      <c r="C929" s="2"/>
      <c r="D929" s="1"/>
      <c r="E929" s="11"/>
      <c r="F929" s="6"/>
      <c r="G929" s="2"/>
      <c r="H929" s="2"/>
      <c r="I929" s="2"/>
      <c r="J929" s="2"/>
      <c r="K929" s="2"/>
      <c r="L929" s="2"/>
      <c r="M929" s="2"/>
      <c r="N929" s="2"/>
      <c r="O929" s="2"/>
      <c r="P929" s="2"/>
      <c r="Q929" s="2"/>
      <c r="R929" s="2"/>
      <c r="S929" s="2"/>
      <c r="T929" s="2"/>
      <c r="U929" s="2"/>
      <c r="V929" s="2"/>
      <c r="W929" s="2"/>
      <c r="X929" s="2"/>
      <c r="Y929" s="2"/>
      <c r="Z929" s="2"/>
    </row>
    <row r="930" spans="2:26" ht="15.75" customHeight="1">
      <c r="B930" s="2"/>
      <c r="C930" s="2"/>
      <c r="D930" s="1"/>
      <c r="E930" s="11"/>
      <c r="F930" s="6"/>
      <c r="G930" s="2"/>
      <c r="H930" s="2"/>
      <c r="I930" s="2"/>
      <c r="J930" s="2"/>
      <c r="K930" s="2"/>
      <c r="L930" s="2"/>
      <c r="M930" s="2"/>
      <c r="N930" s="2"/>
      <c r="O930" s="2"/>
      <c r="P930" s="2"/>
      <c r="Q930" s="2"/>
      <c r="R930" s="2"/>
      <c r="S930" s="2"/>
      <c r="T930" s="2"/>
      <c r="U930" s="2"/>
      <c r="V930" s="2"/>
      <c r="W930" s="2"/>
      <c r="X930" s="2"/>
      <c r="Y930" s="2"/>
      <c r="Z930" s="2"/>
    </row>
    <row r="931" spans="2:26" ht="15.75" customHeight="1">
      <c r="B931" s="2"/>
      <c r="C931" s="2"/>
      <c r="D931" s="1"/>
      <c r="E931" s="11"/>
      <c r="F931" s="6"/>
      <c r="G931" s="2"/>
      <c r="H931" s="2"/>
      <c r="I931" s="2"/>
      <c r="J931" s="2"/>
      <c r="K931" s="2"/>
      <c r="L931" s="2"/>
      <c r="M931" s="2"/>
      <c r="N931" s="2"/>
      <c r="O931" s="2"/>
      <c r="P931" s="2"/>
      <c r="Q931" s="2"/>
      <c r="R931" s="2"/>
      <c r="S931" s="2"/>
      <c r="T931" s="2"/>
      <c r="U931" s="2"/>
      <c r="V931" s="2"/>
      <c r="W931" s="2"/>
      <c r="X931" s="2"/>
      <c r="Y931" s="2"/>
      <c r="Z931" s="2"/>
    </row>
    <row r="932" spans="2:26" ht="15.75" customHeight="1">
      <c r="B932" s="2"/>
      <c r="C932" s="2"/>
      <c r="D932" s="1"/>
      <c r="E932" s="11"/>
      <c r="F932" s="6"/>
      <c r="G932" s="2"/>
      <c r="H932" s="2"/>
      <c r="I932" s="2"/>
      <c r="J932" s="2"/>
      <c r="K932" s="2"/>
      <c r="L932" s="2"/>
      <c r="M932" s="2"/>
      <c r="N932" s="2"/>
      <c r="O932" s="2"/>
      <c r="P932" s="2"/>
      <c r="Q932" s="2"/>
      <c r="R932" s="2"/>
      <c r="S932" s="2"/>
      <c r="T932" s="2"/>
      <c r="U932" s="2"/>
      <c r="V932" s="2"/>
      <c r="W932" s="2"/>
      <c r="X932" s="2"/>
      <c r="Y932" s="2"/>
      <c r="Z932" s="2"/>
    </row>
    <row r="933" spans="2:26" ht="15.75" customHeight="1">
      <c r="B933" s="2"/>
      <c r="C933" s="2"/>
      <c r="D933" s="1"/>
      <c r="E933" s="11"/>
      <c r="F933" s="6"/>
      <c r="G933" s="2"/>
      <c r="H933" s="2"/>
      <c r="I933" s="2"/>
      <c r="J933" s="2"/>
      <c r="K933" s="2"/>
      <c r="L933" s="2"/>
      <c r="M933" s="2"/>
      <c r="N933" s="2"/>
      <c r="O933" s="2"/>
      <c r="P933" s="2"/>
      <c r="Q933" s="2"/>
      <c r="R933" s="2"/>
      <c r="S933" s="2"/>
      <c r="T933" s="2"/>
      <c r="U933" s="2"/>
      <c r="V933" s="2"/>
      <c r="W933" s="2"/>
      <c r="X933" s="2"/>
      <c r="Y933" s="2"/>
      <c r="Z933" s="2"/>
    </row>
    <row r="934" spans="2:26" ht="15.75" customHeight="1">
      <c r="B934" s="2"/>
      <c r="C934" s="2"/>
      <c r="D934" s="1"/>
      <c r="E934" s="11"/>
      <c r="F934" s="6"/>
      <c r="G934" s="2"/>
      <c r="H934" s="2"/>
      <c r="I934" s="2"/>
      <c r="J934" s="2"/>
      <c r="K934" s="2"/>
      <c r="L934" s="2"/>
      <c r="M934" s="2"/>
      <c r="N934" s="2"/>
      <c r="O934" s="2"/>
      <c r="P934" s="2"/>
      <c r="Q934" s="2"/>
      <c r="R934" s="2"/>
      <c r="S934" s="2"/>
      <c r="T934" s="2"/>
      <c r="U934" s="2"/>
      <c r="V934" s="2"/>
      <c r="W934" s="2"/>
      <c r="X934" s="2"/>
      <c r="Y934" s="2"/>
      <c r="Z934" s="2"/>
    </row>
    <row r="935" spans="2:26" ht="15.75" customHeight="1">
      <c r="B935" s="2"/>
      <c r="C935" s="2"/>
      <c r="D935" s="1"/>
      <c r="E935" s="11"/>
      <c r="F935" s="6"/>
      <c r="G935" s="2"/>
      <c r="H935" s="2"/>
      <c r="I935" s="2"/>
      <c r="J935" s="2"/>
      <c r="K935" s="2"/>
      <c r="L935" s="2"/>
      <c r="M935" s="2"/>
      <c r="N935" s="2"/>
      <c r="O935" s="2"/>
      <c r="P935" s="2"/>
      <c r="Q935" s="2"/>
      <c r="R935" s="2"/>
      <c r="S935" s="2"/>
      <c r="T935" s="2"/>
      <c r="U935" s="2"/>
      <c r="V935" s="2"/>
      <c r="W935" s="2"/>
      <c r="X935" s="2"/>
      <c r="Y935" s="2"/>
      <c r="Z935" s="2"/>
    </row>
    <row r="936" spans="2:26" ht="15.75" customHeight="1">
      <c r="B936" s="2"/>
      <c r="C936" s="2"/>
      <c r="D936" s="1"/>
      <c r="E936" s="11"/>
      <c r="F936" s="6"/>
      <c r="G936" s="2"/>
      <c r="H936" s="2"/>
      <c r="I936" s="2"/>
      <c r="J936" s="2"/>
      <c r="K936" s="2"/>
      <c r="L936" s="2"/>
      <c r="M936" s="2"/>
      <c r="N936" s="2"/>
      <c r="O936" s="2"/>
      <c r="P936" s="2"/>
      <c r="Q936" s="2"/>
      <c r="R936" s="2"/>
      <c r="S936" s="2"/>
      <c r="T936" s="2"/>
      <c r="U936" s="2"/>
      <c r="V936" s="2"/>
      <c r="W936" s="2"/>
      <c r="X936" s="2"/>
      <c r="Y936" s="2"/>
      <c r="Z936" s="2"/>
    </row>
    <row r="937" spans="2:26" ht="15.75" customHeight="1">
      <c r="B937" s="2"/>
      <c r="C937" s="2"/>
      <c r="D937" s="1"/>
      <c r="E937" s="11"/>
      <c r="F937" s="6"/>
      <c r="G937" s="2"/>
      <c r="H937" s="2"/>
      <c r="I937" s="2"/>
      <c r="J937" s="2"/>
      <c r="K937" s="2"/>
      <c r="L937" s="2"/>
      <c r="M937" s="2"/>
      <c r="N937" s="2"/>
      <c r="O937" s="2"/>
      <c r="P937" s="2"/>
      <c r="Q937" s="2"/>
      <c r="R937" s="2"/>
      <c r="S937" s="2"/>
      <c r="T937" s="2"/>
      <c r="U937" s="2"/>
      <c r="V937" s="2"/>
      <c r="W937" s="2"/>
      <c r="X937" s="2"/>
      <c r="Y937" s="2"/>
      <c r="Z937" s="2"/>
    </row>
    <row r="938" spans="2:26" ht="15.75" customHeight="1">
      <c r="B938" s="2"/>
      <c r="C938" s="2"/>
      <c r="D938" s="1"/>
      <c r="E938" s="11"/>
      <c r="F938" s="6"/>
      <c r="G938" s="2"/>
      <c r="H938" s="2"/>
      <c r="I938" s="2"/>
      <c r="J938" s="2"/>
      <c r="K938" s="2"/>
      <c r="L938" s="2"/>
      <c r="M938" s="2"/>
      <c r="N938" s="2"/>
      <c r="O938" s="2"/>
      <c r="P938" s="2"/>
      <c r="Q938" s="2"/>
      <c r="R938" s="2"/>
      <c r="S938" s="2"/>
      <c r="T938" s="2"/>
      <c r="U938" s="2"/>
      <c r="V938" s="2"/>
      <c r="W938" s="2"/>
      <c r="X938" s="2"/>
      <c r="Y938" s="2"/>
      <c r="Z938" s="2"/>
    </row>
    <row r="939" spans="2:26" ht="15.75" customHeight="1">
      <c r="B939" s="2"/>
      <c r="C939" s="2"/>
      <c r="D939" s="1"/>
      <c r="E939" s="11"/>
      <c r="F939" s="6"/>
      <c r="G939" s="2"/>
      <c r="H939" s="2"/>
      <c r="I939" s="2"/>
      <c r="J939" s="2"/>
      <c r="K939" s="2"/>
      <c r="L939" s="2"/>
      <c r="M939" s="2"/>
      <c r="N939" s="2"/>
      <c r="O939" s="2"/>
      <c r="P939" s="2"/>
      <c r="Q939" s="2"/>
      <c r="R939" s="2"/>
      <c r="S939" s="2"/>
      <c r="T939" s="2"/>
      <c r="U939" s="2"/>
      <c r="V939" s="2"/>
      <c r="W939" s="2"/>
      <c r="X939" s="2"/>
      <c r="Y939" s="2"/>
      <c r="Z939" s="2"/>
    </row>
    <row r="940" spans="2:26" ht="15.75" customHeight="1">
      <c r="B940" s="2"/>
      <c r="C940" s="2"/>
      <c r="D940" s="1"/>
      <c r="E940" s="11"/>
      <c r="F940" s="6"/>
      <c r="G940" s="2"/>
      <c r="H940" s="2"/>
      <c r="I940" s="2"/>
      <c r="J940" s="2"/>
      <c r="K940" s="2"/>
      <c r="L940" s="2"/>
      <c r="M940" s="2"/>
      <c r="N940" s="2"/>
      <c r="O940" s="2"/>
      <c r="P940" s="2"/>
      <c r="Q940" s="2"/>
      <c r="R940" s="2"/>
      <c r="S940" s="2"/>
      <c r="T940" s="2"/>
      <c r="U940" s="2"/>
      <c r="V940" s="2"/>
      <c r="W940" s="2"/>
      <c r="X940" s="2"/>
      <c r="Y940" s="2"/>
      <c r="Z940" s="2"/>
    </row>
    <row r="941" spans="2:26" ht="15.75" customHeight="1">
      <c r="B941" s="2"/>
      <c r="C941" s="2"/>
      <c r="D941" s="1"/>
      <c r="E941" s="11"/>
      <c r="F941" s="6"/>
      <c r="G941" s="2"/>
      <c r="H941" s="2"/>
      <c r="I941" s="2"/>
      <c r="J941" s="2"/>
      <c r="K941" s="2"/>
      <c r="L941" s="2"/>
      <c r="M941" s="2"/>
      <c r="N941" s="2"/>
      <c r="O941" s="2"/>
      <c r="P941" s="2"/>
      <c r="Q941" s="2"/>
      <c r="R941" s="2"/>
      <c r="S941" s="2"/>
      <c r="T941" s="2"/>
      <c r="U941" s="2"/>
      <c r="V941" s="2"/>
      <c r="W941" s="2"/>
      <c r="X941" s="2"/>
      <c r="Y941" s="2"/>
      <c r="Z941" s="2"/>
    </row>
    <row r="942" spans="2:26" ht="15.75" customHeight="1">
      <c r="B942" s="2"/>
      <c r="C942" s="2"/>
      <c r="D942" s="1"/>
      <c r="E942" s="11"/>
      <c r="F942" s="6"/>
      <c r="G942" s="2"/>
      <c r="H942" s="2"/>
      <c r="I942" s="2"/>
      <c r="J942" s="2"/>
      <c r="K942" s="2"/>
      <c r="L942" s="2"/>
      <c r="M942" s="2"/>
      <c r="N942" s="2"/>
      <c r="O942" s="2"/>
      <c r="P942" s="2"/>
      <c r="Q942" s="2"/>
      <c r="R942" s="2"/>
      <c r="S942" s="2"/>
      <c r="T942" s="2"/>
      <c r="U942" s="2"/>
      <c r="V942" s="2"/>
      <c r="W942" s="2"/>
      <c r="X942" s="2"/>
      <c r="Y942" s="2"/>
      <c r="Z942" s="2"/>
    </row>
    <row r="943" spans="2:26" ht="15.75" customHeight="1">
      <c r="B943" s="2"/>
      <c r="C943" s="2"/>
      <c r="D943" s="1"/>
      <c r="E943" s="11"/>
      <c r="F943" s="6"/>
      <c r="G943" s="2"/>
      <c r="H943" s="2"/>
      <c r="I943" s="2"/>
      <c r="J943" s="2"/>
      <c r="K943" s="2"/>
      <c r="L943" s="2"/>
      <c r="M943" s="2"/>
      <c r="N943" s="2"/>
      <c r="O943" s="2"/>
      <c r="P943" s="2"/>
      <c r="Q943" s="2"/>
      <c r="R943" s="2"/>
      <c r="S943" s="2"/>
      <c r="T943" s="2"/>
      <c r="U943" s="2"/>
      <c r="V943" s="2"/>
      <c r="W943" s="2"/>
      <c r="X943" s="2"/>
      <c r="Y943" s="2"/>
      <c r="Z943" s="2"/>
    </row>
    <row r="944" spans="2:26" ht="15.75" customHeight="1">
      <c r="B944" s="2"/>
      <c r="C944" s="2"/>
      <c r="D944" s="1"/>
      <c r="E944" s="11"/>
      <c r="F944" s="6"/>
      <c r="G944" s="2"/>
      <c r="H944" s="2"/>
      <c r="I944" s="2"/>
      <c r="J944" s="2"/>
      <c r="K944" s="2"/>
      <c r="L944" s="2"/>
      <c r="M944" s="2"/>
      <c r="N944" s="2"/>
      <c r="O944" s="2"/>
      <c r="P944" s="2"/>
      <c r="Q944" s="2"/>
      <c r="R944" s="2"/>
      <c r="S944" s="2"/>
      <c r="T944" s="2"/>
      <c r="U944" s="2"/>
      <c r="V944" s="2"/>
      <c r="W944" s="2"/>
      <c r="X944" s="2"/>
      <c r="Y944" s="2"/>
      <c r="Z944" s="2"/>
    </row>
    <row r="945" spans="2:26" ht="15.75" customHeight="1">
      <c r="B945" s="2"/>
      <c r="C945" s="2"/>
      <c r="D945" s="1"/>
      <c r="E945" s="11"/>
      <c r="F945" s="6"/>
      <c r="G945" s="2"/>
      <c r="H945" s="2"/>
      <c r="I945" s="2"/>
      <c r="J945" s="2"/>
      <c r="K945" s="2"/>
      <c r="L945" s="2"/>
      <c r="M945" s="2"/>
      <c r="N945" s="2"/>
      <c r="O945" s="2"/>
      <c r="P945" s="2"/>
      <c r="Q945" s="2"/>
      <c r="R945" s="2"/>
      <c r="S945" s="2"/>
      <c r="T945" s="2"/>
      <c r="U945" s="2"/>
      <c r="V945" s="2"/>
      <c r="W945" s="2"/>
      <c r="X945" s="2"/>
      <c r="Y945" s="2"/>
      <c r="Z945" s="2"/>
    </row>
    <row r="946" spans="2:26" ht="15.75" customHeight="1">
      <c r="B946" s="2"/>
      <c r="C946" s="2"/>
      <c r="D946" s="1"/>
      <c r="E946" s="11"/>
      <c r="F946" s="6"/>
      <c r="G946" s="2"/>
      <c r="H946" s="2"/>
      <c r="I946" s="2"/>
      <c r="J946" s="2"/>
      <c r="K946" s="2"/>
      <c r="L946" s="2"/>
      <c r="M946" s="2"/>
      <c r="N946" s="2"/>
      <c r="O946" s="2"/>
      <c r="P946" s="2"/>
      <c r="Q946" s="2"/>
      <c r="R946" s="2"/>
      <c r="S946" s="2"/>
      <c r="T946" s="2"/>
      <c r="U946" s="2"/>
      <c r="V946" s="2"/>
      <c r="W946" s="2"/>
      <c r="X946" s="2"/>
      <c r="Y946" s="2"/>
      <c r="Z946" s="2"/>
    </row>
    <row r="947" spans="2:26" ht="15.75" customHeight="1">
      <c r="B947" s="2"/>
      <c r="C947" s="2"/>
      <c r="D947" s="1"/>
      <c r="E947" s="11"/>
      <c r="F947" s="6"/>
      <c r="G947" s="2"/>
      <c r="H947" s="2"/>
      <c r="I947" s="2"/>
      <c r="J947" s="2"/>
      <c r="K947" s="2"/>
      <c r="L947" s="2"/>
      <c r="M947" s="2"/>
      <c r="N947" s="2"/>
      <c r="O947" s="2"/>
      <c r="P947" s="2"/>
      <c r="Q947" s="2"/>
      <c r="R947" s="2"/>
      <c r="S947" s="2"/>
      <c r="T947" s="2"/>
      <c r="U947" s="2"/>
      <c r="V947" s="2"/>
      <c r="W947" s="2"/>
      <c r="X947" s="2"/>
      <c r="Y947" s="2"/>
      <c r="Z947" s="2"/>
    </row>
    <row r="948" spans="2:26" ht="15.75" customHeight="1">
      <c r="B948" s="2"/>
      <c r="C948" s="2"/>
      <c r="D948" s="1"/>
      <c r="E948" s="11"/>
      <c r="F948" s="6"/>
      <c r="G948" s="2"/>
      <c r="H948" s="2"/>
      <c r="I948" s="2"/>
      <c r="J948" s="2"/>
      <c r="K948" s="2"/>
      <c r="L948" s="2"/>
      <c r="M948" s="2"/>
      <c r="N948" s="2"/>
      <c r="O948" s="2"/>
      <c r="P948" s="2"/>
      <c r="Q948" s="2"/>
      <c r="R948" s="2"/>
      <c r="S948" s="2"/>
      <c r="T948" s="2"/>
      <c r="U948" s="2"/>
      <c r="V948" s="2"/>
      <c r="W948" s="2"/>
      <c r="X948" s="2"/>
      <c r="Y948" s="2"/>
      <c r="Z948" s="2"/>
    </row>
    <row r="949" spans="2:26" ht="15.75" customHeight="1">
      <c r="B949" s="2"/>
      <c r="C949" s="2"/>
      <c r="D949" s="1"/>
      <c r="E949" s="11"/>
      <c r="F949" s="6"/>
      <c r="G949" s="2"/>
      <c r="H949" s="2"/>
      <c r="I949" s="2"/>
      <c r="J949" s="2"/>
      <c r="K949" s="2"/>
      <c r="L949" s="2"/>
      <c r="M949" s="2"/>
      <c r="N949" s="2"/>
      <c r="O949" s="2"/>
      <c r="P949" s="2"/>
      <c r="Q949" s="2"/>
      <c r="R949" s="2"/>
      <c r="S949" s="2"/>
      <c r="T949" s="2"/>
      <c r="U949" s="2"/>
      <c r="V949" s="2"/>
      <c r="W949" s="2"/>
      <c r="X949" s="2"/>
      <c r="Y949" s="2"/>
      <c r="Z949" s="2"/>
    </row>
    <row r="950" spans="2:26" ht="15.75" customHeight="1">
      <c r="B950" s="2"/>
      <c r="C950" s="2"/>
      <c r="D950" s="1"/>
      <c r="E950" s="11"/>
      <c r="F950" s="6"/>
      <c r="G950" s="2"/>
      <c r="H950" s="2"/>
      <c r="I950" s="2"/>
      <c r="J950" s="2"/>
      <c r="K950" s="2"/>
      <c r="L950" s="2"/>
      <c r="M950" s="2"/>
      <c r="N950" s="2"/>
      <c r="O950" s="2"/>
      <c r="P950" s="2"/>
      <c r="Q950" s="2"/>
      <c r="R950" s="2"/>
      <c r="S950" s="2"/>
      <c r="T950" s="2"/>
      <c r="U950" s="2"/>
      <c r="V950" s="2"/>
      <c r="W950" s="2"/>
      <c r="X950" s="2"/>
      <c r="Y950" s="2"/>
      <c r="Z950" s="2"/>
    </row>
    <row r="951" spans="2:26" ht="15.75" customHeight="1">
      <c r="B951" s="2"/>
      <c r="C951" s="2"/>
      <c r="D951" s="1"/>
      <c r="E951" s="11"/>
      <c r="F951" s="6"/>
      <c r="G951" s="2"/>
      <c r="H951" s="2"/>
      <c r="I951" s="2"/>
      <c r="J951" s="2"/>
      <c r="K951" s="2"/>
      <c r="L951" s="2"/>
      <c r="M951" s="2"/>
      <c r="N951" s="2"/>
      <c r="O951" s="2"/>
      <c r="P951" s="2"/>
      <c r="Q951" s="2"/>
      <c r="R951" s="2"/>
      <c r="S951" s="2"/>
      <c r="T951" s="2"/>
      <c r="U951" s="2"/>
      <c r="V951" s="2"/>
      <c r="W951" s="2"/>
      <c r="X951" s="2"/>
      <c r="Y951" s="2"/>
      <c r="Z951" s="2"/>
    </row>
    <row r="952" spans="2:26" ht="15.75" customHeight="1">
      <c r="B952" s="2"/>
      <c r="C952" s="2"/>
      <c r="D952" s="1"/>
      <c r="E952" s="11"/>
      <c r="F952" s="6"/>
      <c r="G952" s="2"/>
      <c r="H952" s="2"/>
      <c r="I952" s="2"/>
      <c r="J952" s="2"/>
      <c r="K952" s="2"/>
      <c r="L952" s="2"/>
      <c r="M952" s="2"/>
      <c r="N952" s="2"/>
      <c r="O952" s="2"/>
      <c r="P952" s="2"/>
      <c r="Q952" s="2"/>
      <c r="R952" s="2"/>
      <c r="S952" s="2"/>
      <c r="T952" s="2"/>
      <c r="U952" s="2"/>
      <c r="V952" s="2"/>
      <c r="W952" s="2"/>
      <c r="X952" s="2"/>
      <c r="Y952" s="2"/>
      <c r="Z952" s="2"/>
    </row>
    <row r="953" spans="2:26" ht="15.75" customHeight="1">
      <c r="B953" s="2"/>
      <c r="C953" s="2"/>
      <c r="D953" s="1"/>
      <c r="E953" s="11"/>
      <c r="F953" s="6"/>
      <c r="G953" s="2"/>
      <c r="H953" s="2"/>
      <c r="I953" s="2"/>
      <c r="J953" s="2"/>
      <c r="K953" s="2"/>
      <c r="L953" s="2"/>
      <c r="M953" s="2"/>
      <c r="N953" s="2"/>
      <c r="O953" s="2"/>
      <c r="P953" s="2"/>
      <c r="Q953" s="2"/>
      <c r="R953" s="2"/>
      <c r="S953" s="2"/>
      <c r="T953" s="2"/>
      <c r="U953" s="2"/>
      <c r="V953" s="2"/>
      <c r="W953" s="2"/>
      <c r="X953" s="2"/>
      <c r="Y953" s="2"/>
      <c r="Z953" s="2"/>
    </row>
    <row r="954" spans="2:26" ht="15.75" customHeight="1">
      <c r="B954" s="2"/>
      <c r="C954" s="2"/>
      <c r="D954" s="1"/>
      <c r="E954" s="11"/>
      <c r="F954" s="6"/>
      <c r="G954" s="2"/>
      <c r="H954" s="2"/>
      <c r="I954" s="2"/>
      <c r="J954" s="2"/>
      <c r="K954" s="2"/>
      <c r="L954" s="2"/>
      <c r="M954" s="2"/>
      <c r="N954" s="2"/>
      <c r="O954" s="2"/>
      <c r="P954" s="2"/>
      <c r="Q954" s="2"/>
      <c r="R954" s="2"/>
      <c r="S954" s="2"/>
      <c r="T954" s="2"/>
      <c r="U954" s="2"/>
      <c r="V954" s="2"/>
      <c r="W954" s="2"/>
      <c r="X954" s="2"/>
      <c r="Y954" s="2"/>
      <c r="Z954" s="2"/>
    </row>
    <row r="955" spans="2:26" ht="15.75" customHeight="1">
      <c r="B955" s="2"/>
      <c r="C955" s="2"/>
      <c r="D955" s="1"/>
      <c r="E955" s="11"/>
      <c r="F955" s="6"/>
      <c r="G955" s="2"/>
      <c r="H955" s="2"/>
      <c r="I955" s="2"/>
      <c r="J955" s="2"/>
      <c r="K955" s="2"/>
      <c r="L955" s="2"/>
      <c r="M955" s="2"/>
      <c r="N955" s="2"/>
      <c r="O955" s="2"/>
      <c r="P955" s="2"/>
      <c r="Q955" s="2"/>
      <c r="R955" s="2"/>
      <c r="S955" s="2"/>
      <c r="T955" s="2"/>
      <c r="U955" s="2"/>
      <c r="V955" s="2"/>
      <c r="W955" s="2"/>
      <c r="X955" s="2"/>
      <c r="Y955" s="2"/>
      <c r="Z955" s="2"/>
    </row>
    <row r="956" spans="2:26" ht="15.75" customHeight="1">
      <c r="B956" s="2"/>
      <c r="C956" s="2"/>
      <c r="D956" s="1"/>
      <c r="E956" s="11"/>
      <c r="F956" s="6"/>
      <c r="G956" s="2"/>
      <c r="H956" s="2"/>
      <c r="I956" s="2"/>
      <c r="J956" s="2"/>
      <c r="K956" s="2"/>
      <c r="L956" s="2"/>
      <c r="M956" s="2"/>
      <c r="N956" s="2"/>
      <c r="O956" s="2"/>
      <c r="P956" s="2"/>
      <c r="Q956" s="2"/>
      <c r="R956" s="2"/>
      <c r="S956" s="2"/>
      <c r="T956" s="2"/>
      <c r="U956" s="2"/>
      <c r="V956" s="2"/>
      <c r="W956" s="2"/>
      <c r="X956" s="2"/>
      <c r="Y956" s="2"/>
      <c r="Z956" s="2"/>
    </row>
    <row r="957" spans="2:26" ht="15.75" customHeight="1">
      <c r="B957" s="2"/>
      <c r="C957" s="2"/>
      <c r="D957" s="1"/>
      <c r="E957" s="11"/>
      <c r="F957" s="6"/>
      <c r="G957" s="2"/>
      <c r="H957" s="2"/>
      <c r="I957" s="2"/>
      <c r="J957" s="2"/>
      <c r="K957" s="2"/>
      <c r="L957" s="2"/>
      <c r="M957" s="2"/>
      <c r="N957" s="2"/>
      <c r="O957" s="2"/>
      <c r="P957" s="2"/>
      <c r="Q957" s="2"/>
      <c r="R957" s="2"/>
      <c r="S957" s="2"/>
      <c r="T957" s="2"/>
      <c r="U957" s="2"/>
      <c r="V957" s="2"/>
      <c r="W957" s="2"/>
      <c r="X957" s="2"/>
      <c r="Y957" s="2"/>
      <c r="Z957" s="2"/>
    </row>
    <row r="958" spans="2:26" ht="15.75" customHeight="1">
      <c r="B958" s="2"/>
      <c r="C958" s="2"/>
      <c r="D958" s="1"/>
      <c r="E958" s="11"/>
      <c r="F958" s="6"/>
      <c r="G958" s="2"/>
      <c r="H958" s="2"/>
      <c r="I958" s="2"/>
      <c r="J958" s="2"/>
      <c r="K958" s="2"/>
      <c r="L958" s="2"/>
      <c r="M958" s="2"/>
      <c r="N958" s="2"/>
      <c r="O958" s="2"/>
      <c r="P958" s="2"/>
      <c r="Q958" s="2"/>
      <c r="R958" s="2"/>
      <c r="S958" s="2"/>
      <c r="T958" s="2"/>
      <c r="U958" s="2"/>
      <c r="V958" s="2"/>
      <c r="W958" s="2"/>
      <c r="X958" s="2"/>
      <c r="Y958" s="2"/>
      <c r="Z958" s="2"/>
    </row>
    <row r="959" spans="2:26" ht="15.75" customHeight="1">
      <c r="B959" s="2"/>
      <c r="C959" s="2"/>
      <c r="D959" s="1"/>
      <c r="E959" s="11"/>
      <c r="F959" s="6"/>
      <c r="G959" s="2"/>
      <c r="H959" s="2"/>
      <c r="I959" s="2"/>
      <c r="J959" s="2"/>
      <c r="K959" s="2"/>
      <c r="L959" s="2"/>
      <c r="M959" s="2"/>
      <c r="N959" s="2"/>
      <c r="O959" s="2"/>
      <c r="P959" s="2"/>
      <c r="Q959" s="2"/>
      <c r="R959" s="2"/>
      <c r="S959" s="2"/>
      <c r="T959" s="2"/>
      <c r="U959" s="2"/>
      <c r="V959" s="2"/>
      <c r="W959" s="2"/>
      <c r="X959" s="2"/>
      <c r="Y959" s="2"/>
      <c r="Z959" s="2"/>
    </row>
    <row r="960" spans="2:26" ht="15.75" customHeight="1">
      <c r="B960" s="2"/>
      <c r="C960" s="2"/>
      <c r="D960" s="1"/>
      <c r="E960" s="11"/>
      <c r="F960" s="6"/>
      <c r="G960" s="2"/>
      <c r="H960" s="2"/>
      <c r="I960" s="2"/>
      <c r="J960" s="2"/>
      <c r="K960" s="2"/>
      <c r="L960" s="2"/>
      <c r="M960" s="2"/>
      <c r="N960" s="2"/>
      <c r="O960" s="2"/>
      <c r="P960" s="2"/>
      <c r="Q960" s="2"/>
      <c r="R960" s="2"/>
      <c r="S960" s="2"/>
      <c r="T960" s="2"/>
      <c r="U960" s="2"/>
      <c r="V960" s="2"/>
      <c r="W960" s="2"/>
      <c r="X960" s="2"/>
      <c r="Y960" s="2"/>
      <c r="Z960" s="2"/>
    </row>
    <row r="961" spans="2:26" ht="15.75" customHeight="1">
      <c r="B961" s="2"/>
      <c r="C961" s="2"/>
      <c r="D961" s="1"/>
      <c r="E961" s="11"/>
      <c r="F961" s="6"/>
      <c r="G961" s="2"/>
      <c r="H961" s="2"/>
      <c r="I961" s="2"/>
      <c r="J961" s="2"/>
      <c r="K961" s="2"/>
      <c r="L961" s="2"/>
      <c r="M961" s="2"/>
      <c r="N961" s="2"/>
      <c r="O961" s="2"/>
      <c r="P961" s="2"/>
      <c r="Q961" s="2"/>
      <c r="R961" s="2"/>
      <c r="S961" s="2"/>
      <c r="T961" s="2"/>
      <c r="U961" s="2"/>
      <c r="V961" s="2"/>
      <c r="W961" s="2"/>
      <c r="X961" s="2"/>
      <c r="Y961" s="2"/>
      <c r="Z961" s="2"/>
    </row>
    <row r="962" spans="2:26" ht="15.75" customHeight="1">
      <c r="B962" s="2"/>
      <c r="C962" s="2"/>
      <c r="D962" s="1"/>
      <c r="E962" s="11"/>
      <c r="F962" s="6"/>
      <c r="G962" s="2"/>
      <c r="H962" s="2"/>
      <c r="I962" s="2"/>
      <c r="J962" s="2"/>
      <c r="K962" s="2"/>
      <c r="L962" s="2"/>
      <c r="M962" s="2"/>
      <c r="N962" s="2"/>
      <c r="O962" s="2"/>
      <c r="P962" s="2"/>
      <c r="Q962" s="2"/>
      <c r="R962" s="2"/>
      <c r="S962" s="2"/>
      <c r="T962" s="2"/>
      <c r="U962" s="2"/>
      <c r="V962" s="2"/>
      <c r="W962" s="2"/>
      <c r="X962" s="2"/>
      <c r="Y962" s="2"/>
      <c r="Z962" s="2"/>
    </row>
    <row r="963" spans="2:26" ht="15.75" customHeight="1">
      <c r="B963" s="2"/>
      <c r="C963" s="2"/>
      <c r="D963" s="1"/>
      <c r="E963" s="11"/>
      <c r="F963" s="6"/>
      <c r="G963" s="2"/>
      <c r="H963" s="2"/>
      <c r="I963" s="2"/>
      <c r="J963" s="2"/>
      <c r="K963" s="2"/>
      <c r="L963" s="2"/>
      <c r="M963" s="2"/>
      <c r="N963" s="2"/>
      <c r="O963" s="2"/>
      <c r="P963" s="2"/>
      <c r="Q963" s="2"/>
      <c r="R963" s="2"/>
      <c r="S963" s="2"/>
      <c r="T963" s="2"/>
      <c r="U963" s="2"/>
      <c r="V963" s="2"/>
      <c r="W963" s="2"/>
      <c r="X963" s="2"/>
      <c r="Y963" s="2"/>
      <c r="Z963" s="2"/>
    </row>
    <row r="964" spans="2:26" ht="15.75" customHeight="1">
      <c r="B964" s="2"/>
      <c r="C964" s="2"/>
      <c r="D964" s="1"/>
      <c r="E964" s="11"/>
      <c r="F964" s="6"/>
      <c r="G964" s="2"/>
      <c r="H964" s="2"/>
      <c r="I964" s="2"/>
      <c r="J964" s="2"/>
      <c r="K964" s="2"/>
      <c r="L964" s="2"/>
      <c r="M964" s="2"/>
      <c r="N964" s="2"/>
      <c r="O964" s="2"/>
      <c r="P964" s="2"/>
      <c r="Q964" s="2"/>
      <c r="R964" s="2"/>
      <c r="S964" s="2"/>
      <c r="T964" s="2"/>
      <c r="U964" s="2"/>
      <c r="V964" s="2"/>
      <c r="W964" s="2"/>
      <c r="X964" s="2"/>
      <c r="Y964" s="2"/>
      <c r="Z964" s="2"/>
    </row>
    <row r="965" spans="2:26" ht="15.75" customHeight="1">
      <c r="B965" s="2"/>
      <c r="C965" s="2"/>
      <c r="D965" s="1"/>
      <c r="E965" s="11"/>
      <c r="F965" s="6"/>
      <c r="G965" s="2"/>
      <c r="H965" s="2"/>
      <c r="I965" s="2"/>
      <c r="J965" s="2"/>
      <c r="K965" s="2"/>
      <c r="L965" s="2"/>
      <c r="M965" s="2"/>
      <c r="N965" s="2"/>
      <c r="O965" s="2"/>
      <c r="P965" s="2"/>
      <c r="Q965" s="2"/>
      <c r="R965" s="2"/>
      <c r="S965" s="2"/>
      <c r="T965" s="2"/>
      <c r="U965" s="2"/>
      <c r="V965" s="2"/>
      <c r="W965" s="2"/>
      <c r="X965" s="2"/>
      <c r="Y965" s="2"/>
      <c r="Z965" s="2"/>
    </row>
    <row r="966" spans="2:26" ht="15.75" customHeight="1">
      <c r="B966" s="2"/>
      <c r="C966" s="2"/>
      <c r="D966" s="1"/>
      <c r="E966" s="11"/>
      <c r="F966" s="6"/>
      <c r="G966" s="2"/>
      <c r="H966" s="2"/>
      <c r="I966" s="2"/>
      <c r="J966" s="2"/>
      <c r="K966" s="2"/>
      <c r="L966" s="2"/>
      <c r="M966" s="2"/>
      <c r="N966" s="2"/>
      <c r="O966" s="2"/>
      <c r="P966" s="2"/>
      <c r="Q966" s="2"/>
      <c r="R966" s="2"/>
      <c r="S966" s="2"/>
      <c r="T966" s="2"/>
      <c r="U966" s="2"/>
      <c r="V966" s="2"/>
      <c r="W966" s="2"/>
      <c r="X966" s="2"/>
      <c r="Y966" s="2"/>
      <c r="Z966" s="2"/>
    </row>
    <row r="967" spans="2:26" ht="15.75" customHeight="1">
      <c r="B967" s="2"/>
      <c r="C967" s="2"/>
      <c r="D967" s="1"/>
      <c r="E967" s="11"/>
      <c r="F967" s="6"/>
      <c r="G967" s="2"/>
      <c r="H967" s="2"/>
      <c r="I967" s="2"/>
      <c r="J967" s="2"/>
      <c r="K967" s="2"/>
      <c r="L967" s="2"/>
      <c r="M967" s="2"/>
      <c r="N967" s="2"/>
      <c r="O967" s="2"/>
      <c r="P967" s="2"/>
      <c r="Q967" s="2"/>
      <c r="R967" s="2"/>
      <c r="S967" s="2"/>
      <c r="T967" s="2"/>
      <c r="U967" s="2"/>
      <c r="V967" s="2"/>
      <c r="W967" s="2"/>
      <c r="X967" s="2"/>
      <c r="Y967" s="2"/>
      <c r="Z967" s="2"/>
    </row>
    <row r="968" spans="2:26" ht="15.75" customHeight="1">
      <c r="B968" s="2"/>
      <c r="C968" s="2"/>
      <c r="D968" s="1"/>
      <c r="E968" s="11"/>
      <c r="F968" s="6"/>
      <c r="G968" s="2"/>
      <c r="H968" s="2"/>
      <c r="I968" s="2"/>
      <c r="J968" s="2"/>
      <c r="K968" s="2"/>
      <c r="L968" s="2"/>
      <c r="M968" s="2"/>
      <c r="N968" s="2"/>
      <c r="O968" s="2"/>
      <c r="P968" s="2"/>
      <c r="Q968" s="2"/>
      <c r="R968" s="2"/>
      <c r="S968" s="2"/>
      <c r="T968" s="2"/>
      <c r="U968" s="2"/>
      <c r="V968" s="2"/>
      <c r="W968" s="2"/>
      <c r="X968" s="2"/>
      <c r="Y968" s="2"/>
      <c r="Z968" s="2"/>
    </row>
    <row r="969" spans="2:26" ht="15.75" customHeight="1">
      <c r="B969" s="2"/>
      <c r="C969" s="2"/>
      <c r="D969" s="1"/>
      <c r="E969" s="11"/>
      <c r="F969" s="6"/>
      <c r="G969" s="2"/>
      <c r="H969" s="2"/>
      <c r="I969" s="2"/>
      <c r="J969" s="2"/>
      <c r="K969" s="2"/>
      <c r="L969" s="2"/>
      <c r="M969" s="2"/>
      <c r="N969" s="2"/>
      <c r="O969" s="2"/>
      <c r="P969" s="2"/>
      <c r="Q969" s="2"/>
      <c r="R969" s="2"/>
      <c r="S969" s="2"/>
      <c r="T969" s="2"/>
      <c r="U969" s="2"/>
      <c r="V969" s="2"/>
      <c r="W969" s="2"/>
      <c r="X969" s="2"/>
      <c r="Y969" s="2"/>
      <c r="Z969" s="2"/>
    </row>
    <row r="970" spans="2:26" ht="15.75" customHeight="1">
      <c r="B970" s="2"/>
      <c r="C970" s="2"/>
      <c r="D970" s="1"/>
      <c r="E970" s="11"/>
      <c r="F970" s="6"/>
      <c r="G970" s="2"/>
      <c r="H970" s="2"/>
      <c r="I970" s="2"/>
      <c r="J970" s="2"/>
      <c r="K970" s="2"/>
      <c r="L970" s="2"/>
      <c r="M970" s="2"/>
      <c r="N970" s="2"/>
      <c r="O970" s="2"/>
      <c r="P970" s="2"/>
      <c r="Q970" s="2"/>
      <c r="R970" s="2"/>
      <c r="S970" s="2"/>
      <c r="T970" s="2"/>
      <c r="U970" s="2"/>
      <c r="V970" s="2"/>
      <c r="W970" s="2"/>
      <c r="X970" s="2"/>
      <c r="Y970" s="2"/>
      <c r="Z970" s="2"/>
    </row>
    <row r="971" spans="2:26" ht="15.75" customHeight="1">
      <c r="B971" s="2"/>
      <c r="C971" s="2"/>
      <c r="D971" s="1"/>
      <c r="E971" s="11"/>
      <c r="F971" s="6"/>
      <c r="G971" s="2"/>
      <c r="H971" s="2"/>
      <c r="I971" s="2"/>
      <c r="J971" s="2"/>
      <c r="K971" s="2"/>
      <c r="L971" s="2"/>
      <c r="M971" s="2"/>
      <c r="N971" s="2"/>
      <c r="O971" s="2"/>
      <c r="P971" s="2"/>
      <c r="Q971" s="2"/>
      <c r="R971" s="2"/>
      <c r="S971" s="2"/>
      <c r="T971" s="2"/>
      <c r="U971" s="2"/>
      <c r="V971" s="2"/>
      <c r="W971" s="2"/>
      <c r="X971" s="2"/>
      <c r="Y971" s="2"/>
      <c r="Z971" s="2"/>
    </row>
    <row r="972" spans="2:26" ht="15.75" customHeight="1">
      <c r="B972" s="2"/>
      <c r="C972" s="2"/>
      <c r="D972" s="1"/>
      <c r="E972" s="11"/>
      <c r="F972" s="6"/>
      <c r="G972" s="2"/>
      <c r="H972" s="2"/>
      <c r="I972" s="2"/>
      <c r="J972" s="2"/>
      <c r="K972" s="2"/>
      <c r="L972" s="2"/>
      <c r="M972" s="2"/>
      <c r="N972" s="2"/>
      <c r="O972" s="2"/>
      <c r="P972" s="2"/>
      <c r="Q972" s="2"/>
      <c r="R972" s="2"/>
      <c r="S972" s="2"/>
      <c r="T972" s="2"/>
      <c r="U972" s="2"/>
      <c r="V972" s="2"/>
      <c r="W972" s="2"/>
      <c r="X972" s="2"/>
      <c r="Y972" s="2"/>
      <c r="Z972" s="2"/>
    </row>
    <row r="973" spans="2:26" ht="15.75" customHeight="1">
      <c r="B973" s="2"/>
      <c r="C973" s="2"/>
      <c r="D973" s="1"/>
      <c r="E973" s="11"/>
      <c r="F973" s="6"/>
      <c r="G973" s="2"/>
      <c r="H973" s="2"/>
      <c r="I973" s="2"/>
      <c r="J973" s="2"/>
      <c r="K973" s="2"/>
      <c r="L973" s="2"/>
      <c r="M973" s="2"/>
      <c r="N973" s="2"/>
      <c r="O973" s="2"/>
      <c r="P973" s="2"/>
      <c r="Q973" s="2"/>
      <c r="R973" s="2"/>
      <c r="S973" s="2"/>
      <c r="T973" s="2"/>
      <c r="U973" s="2"/>
      <c r="V973" s="2"/>
      <c r="W973" s="2"/>
      <c r="X973" s="2"/>
      <c r="Y973" s="2"/>
      <c r="Z973" s="2"/>
    </row>
    <row r="974" spans="2:26" ht="15.75" customHeight="1">
      <c r="B974" s="2"/>
      <c r="C974" s="2"/>
      <c r="D974" s="1"/>
      <c r="E974" s="11"/>
      <c r="F974" s="6"/>
      <c r="G974" s="2"/>
      <c r="H974" s="2"/>
      <c r="I974" s="2"/>
      <c r="J974" s="2"/>
      <c r="K974" s="2"/>
      <c r="L974" s="2"/>
      <c r="M974" s="2"/>
      <c r="N974" s="2"/>
      <c r="O974" s="2"/>
      <c r="P974" s="2"/>
      <c r="Q974" s="2"/>
      <c r="R974" s="2"/>
      <c r="S974" s="2"/>
      <c r="T974" s="2"/>
      <c r="U974" s="2"/>
      <c r="V974" s="2"/>
      <c r="W974" s="2"/>
      <c r="X974" s="2"/>
      <c r="Y974" s="2"/>
      <c r="Z974" s="2"/>
    </row>
    <row r="975" spans="2:26" ht="15.75" customHeight="1">
      <c r="B975" s="2"/>
      <c r="C975" s="2"/>
      <c r="D975" s="1"/>
      <c r="E975" s="11"/>
      <c r="F975" s="6"/>
      <c r="G975" s="2"/>
      <c r="H975" s="2"/>
      <c r="I975" s="2"/>
      <c r="J975" s="2"/>
      <c r="K975" s="2"/>
      <c r="L975" s="2"/>
      <c r="M975" s="2"/>
      <c r="N975" s="2"/>
      <c r="O975" s="2"/>
      <c r="P975" s="2"/>
      <c r="Q975" s="2"/>
      <c r="R975" s="2"/>
      <c r="S975" s="2"/>
      <c r="T975" s="2"/>
      <c r="U975" s="2"/>
      <c r="V975" s="2"/>
      <c r="W975" s="2"/>
      <c r="X975" s="2"/>
      <c r="Y975" s="2"/>
      <c r="Z975" s="2"/>
    </row>
    <row r="976" spans="2:26" ht="15.75" customHeight="1">
      <c r="B976" s="2"/>
      <c r="C976" s="2"/>
      <c r="D976" s="1"/>
      <c r="E976" s="11"/>
      <c r="F976" s="6"/>
      <c r="G976" s="2"/>
      <c r="H976" s="2"/>
      <c r="I976" s="2"/>
      <c r="J976" s="2"/>
      <c r="K976" s="2"/>
      <c r="L976" s="2"/>
      <c r="M976" s="2"/>
      <c r="N976" s="2"/>
      <c r="O976" s="2"/>
      <c r="P976" s="2"/>
      <c r="Q976" s="2"/>
      <c r="R976" s="2"/>
      <c r="S976" s="2"/>
      <c r="T976" s="2"/>
      <c r="U976" s="2"/>
      <c r="V976" s="2"/>
      <c r="W976" s="2"/>
      <c r="X976" s="2"/>
      <c r="Y976" s="2"/>
      <c r="Z976" s="2"/>
    </row>
    <row r="977" spans="2:26" ht="15.75" customHeight="1">
      <c r="B977" s="2"/>
      <c r="C977" s="2"/>
      <c r="D977" s="1"/>
      <c r="E977" s="11"/>
      <c r="F977" s="6"/>
      <c r="G977" s="2"/>
      <c r="H977" s="2"/>
      <c r="I977" s="2"/>
      <c r="J977" s="2"/>
      <c r="K977" s="2"/>
      <c r="L977" s="2"/>
      <c r="M977" s="2"/>
      <c r="N977" s="2"/>
      <c r="O977" s="2"/>
      <c r="P977" s="2"/>
      <c r="Q977" s="2"/>
      <c r="R977" s="2"/>
      <c r="S977" s="2"/>
      <c r="T977" s="2"/>
      <c r="U977" s="2"/>
      <c r="V977" s="2"/>
      <c r="W977" s="2"/>
      <c r="X977" s="2"/>
      <c r="Y977" s="2"/>
      <c r="Z977" s="2"/>
    </row>
    <row r="978" spans="2:26" ht="15.75" customHeight="1">
      <c r="B978" s="2"/>
      <c r="C978" s="2"/>
      <c r="D978" s="1"/>
      <c r="E978" s="11"/>
      <c r="F978" s="6"/>
      <c r="G978" s="2"/>
      <c r="H978" s="2"/>
      <c r="I978" s="2"/>
      <c r="J978" s="2"/>
      <c r="K978" s="2"/>
      <c r="L978" s="2"/>
      <c r="M978" s="2"/>
      <c r="N978" s="2"/>
      <c r="O978" s="2"/>
      <c r="P978" s="2"/>
      <c r="Q978" s="2"/>
      <c r="R978" s="2"/>
      <c r="S978" s="2"/>
      <c r="T978" s="2"/>
      <c r="U978" s="2"/>
      <c r="V978" s="2"/>
      <c r="W978" s="2"/>
      <c r="X978" s="2"/>
      <c r="Y978" s="2"/>
      <c r="Z978" s="2"/>
    </row>
    <row r="979" spans="2:26" ht="15.75" customHeight="1">
      <c r="B979" s="2"/>
      <c r="C979" s="2"/>
      <c r="D979" s="1"/>
      <c r="E979" s="11"/>
      <c r="F979" s="6"/>
      <c r="G979" s="2"/>
      <c r="H979" s="2"/>
      <c r="I979" s="2"/>
      <c r="J979" s="2"/>
      <c r="K979" s="2"/>
      <c r="L979" s="2"/>
      <c r="M979" s="2"/>
      <c r="N979" s="2"/>
      <c r="O979" s="2"/>
      <c r="P979" s="2"/>
      <c r="Q979" s="2"/>
      <c r="R979" s="2"/>
      <c r="S979" s="2"/>
      <c r="T979" s="2"/>
      <c r="U979" s="2"/>
      <c r="V979" s="2"/>
      <c r="W979" s="2"/>
      <c r="X979" s="2"/>
      <c r="Y979" s="2"/>
      <c r="Z979" s="2"/>
    </row>
    <row r="980" spans="2:26" ht="15.75" customHeight="1">
      <c r="B980" s="2"/>
      <c r="C980" s="2"/>
      <c r="D980" s="1"/>
      <c r="E980" s="11"/>
      <c r="F980" s="6"/>
      <c r="G980" s="2"/>
      <c r="H980" s="2"/>
      <c r="I980" s="2"/>
      <c r="J980" s="2"/>
      <c r="K980" s="2"/>
      <c r="L980" s="2"/>
      <c r="M980" s="2"/>
      <c r="N980" s="2"/>
      <c r="O980" s="2"/>
      <c r="P980" s="2"/>
      <c r="Q980" s="2"/>
      <c r="R980" s="2"/>
      <c r="S980" s="2"/>
      <c r="T980" s="2"/>
      <c r="U980" s="2"/>
      <c r="V980" s="2"/>
      <c r="W980" s="2"/>
      <c r="X980" s="2"/>
      <c r="Y980" s="2"/>
      <c r="Z980" s="2"/>
    </row>
    <row r="981" spans="2:26" ht="15.75" customHeight="1">
      <c r="B981" s="2"/>
      <c r="C981" s="2"/>
      <c r="D981" s="1"/>
      <c r="E981" s="11"/>
      <c r="F981" s="6"/>
      <c r="G981" s="2"/>
      <c r="H981" s="2"/>
      <c r="I981" s="2"/>
      <c r="J981" s="2"/>
      <c r="K981" s="2"/>
      <c r="L981" s="2"/>
      <c r="M981" s="2"/>
      <c r="N981" s="2"/>
      <c r="O981" s="2"/>
      <c r="P981" s="2"/>
      <c r="Q981" s="2"/>
      <c r="R981" s="2"/>
      <c r="S981" s="2"/>
      <c r="T981" s="2"/>
      <c r="U981" s="2"/>
      <c r="V981" s="2"/>
      <c r="W981" s="2"/>
      <c r="X981" s="2"/>
      <c r="Y981" s="2"/>
      <c r="Z981" s="2"/>
    </row>
    <row r="982" spans="2:26" ht="15.75" customHeight="1">
      <c r="B982" s="2"/>
      <c r="C982" s="2"/>
      <c r="D982" s="1"/>
      <c r="E982" s="11"/>
      <c r="F982" s="6"/>
      <c r="G982" s="2"/>
      <c r="H982" s="2"/>
      <c r="I982" s="2"/>
      <c r="J982" s="2"/>
      <c r="K982" s="2"/>
      <c r="L982" s="2"/>
      <c r="M982" s="2"/>
      <c r="N982" s="2"/>
      <c r="O982" s="2"/>
      <c r="P982" s="2"/>
      <c r="Q982" s="2"/>
      <c r="R982" s="2"/>
      <c r="S982" s="2"/>
      <c r="T982" s="2"/>
      <c r="U982" s="2"/>
      <c r="V982" s="2"/>
      <c r="W982" s="2"/>
      <c r="X982" s="2"/>
      <c r="Y982" s="2"/>
      <c r="Z982" s="2"/>
    </row>
    <row r="983" spans="2:26" ht="15.75" customHeight="1">
      <c r="B983" s="2"/>
      <c r="C983" s="2"/>
      <c r="D983" s="1"/>
      <c r="E983" s="11"/>
      <c r="F983" s="6"/>
      <c r="G983" s="2"/>
      <c r="H983" s="2"/>
      <c r="I983" s="2"/>
      <c r="J983" s="2"/>
      <c r="K983" s="2"/>
      <c r="L983" s="2"/>
      <c r="M983" s="2"/>
      <c r="N983" s="2"/>
      <c r="O983" s="2"/>
      <c r="P983" s="2"/>
      <c r="Q983" s="2"/>
      <c r="R983" s="2"/>
      <c r="S983" s="2"/>
      <c r="T983" s="2"/>
      <c r="U983" s="2"/>
      <c r="V983" s="2"/>
      <c r="W983" s="2"/>
      <c r="X983" s="2"/>
      <c r="Y983" s="2"/>
      <c r="Z983" s="2"/>
    </row>
    <row r="984" spans="2:26" ht="15.75" customHeight="1">
      <c r="B984" s="2"/>
      <c r="C984" s="2"/>
      <c r="D984" s="1"/>
      <c r="E984" s="11"/>
      <c r="F984" s="6"/>
      <c r="G984" s="2"/>
      <c r="H984" s="2"/>
      <c r="I984" s="2"/>
      <c r="J984" s="2"/>
      <c r="K984" s="2"/>
      <c r="L984" s="2"/>
      <c r="M984" s="2"/>
      <c r="N984" s="2"/>
      <c r="O984" s="2"/>
      <c r="P984" s="2"/>
      <c r="Q984" s="2"/>
      <c r="R984" s="2"/>
      <c r="S984" s="2"/>
      <c r="T984" s="2"/>
      <c r="U984" s="2"/>
      <c r="V984" s="2"/>
      <c r="W984" s="2"/>
      <c r="X984" s="2"/>
      <c r="Y984" s="2"/>
      <c r="Z984" s="2"/>
    </row>
    <row r="985" spans="2:26" ht="15.75" customHeight="1">
      <c r="B985" s="2"/>
      <c r="C985" s="2"/>
      <c r="D985" s="1"/>
      <c r="E985" s="11"/>
      <c r="F985" s="6"/>
      <c r="G985" s="2"/>
      <c r="H985" s="2"/>
      <c r="I985" s="2"/>
      <c r="J985" s="2"/>
      <c r="K985" s="2"/>
      <c r="L985" s="2"/>
      <c r="M985" s="2"/>
      <c r="N985" s="2"/>
      <c r="O985" s="2"/>
      <c r="P985" s="2"/>
      <c r="Q985" s="2"/>
      <c r="R985" s="2"/>
      <c r="S985" s="2"/>
      <c r="T985" s="2"/>
      <c r="U985" s="2"/>
      <c r="V985" s="2"/>
      <c r="W985" s="2"/>
      <c r="X985" s="2"/>
      <c r="Y985" s="2"/>
      <c r="Z985" s="2"/>
    </row>
    <row r="986" spans="2:26" ht="15.75" customHeight="1">
      <c r="B986" s="2"/>
      <c r="C986" s="2"/>
      <c r="D986" s="1"/>
      <c r="E986" s="11"/>
      <c r="F986" s="6"/>
      <c r="G986" s="2"/>
      <c r="H986" s="2"/>
      <c r="I986" s="2"/>
      <c r="J986" s="2"/>
      <c r="K986" s="2"/>
      <c r="L986" s="2"/>
      <c r="M986" s="2"/>
      <c r="N986" s="2"/>
      <c r="O986" s="2"/>
      <c r="P986" s="2"/>
      <c r="Q986" s="2"/>
      <c r="R986" s="2"/>
      <c r="S986" s="2"/>
      <c r="T986" s="2"/>
      <c r="U986" s="2"/>
      <c r="V986" s="2"/>
      <c r="W986" s="2"/>
      <c r="X986" s="2"/>
      <c r="Y986" s="2"/>
      <c r="Z986" s="2"/>
    </row>
    <row r="987" spans="2:26" ht="15.75" customHeight="1">
      <c r="B987" s="2"/>
      <c r="C987" s="2"/>
      <c r="D987" s="1"/>
      <c r="E987" s="11"/>
      <c r="F987" s="6"/>
      <c r="G987" s="2"/>
      <c r="H987" s="2"/>
      <c r="I987" s="2"/>
      <c r="J987" s="2"/>
      <c r="K987" s="2"/>
      <c r="L987" s="2"/>
      <c r="M987" s="2"/>
      <c r="N987" s="2"/>
      <c r="O987" s="2"/>
      <c r="P987" s="2"/>
      <c r="Q987" s="2"/>
      <c r="R987" s="2"/>
      <c r="S987" s="2"/>
      <c r="T987" s="2"/>
      <c r="U987" s="2"/>
      <c r="V987" s="2"/>
      <c r="W987" s="2"/>
      <c r="X987" s="2"/>
      <c r="Y987" s="2"/>
      <c r="Z987" s="2"/>
    </row>
    <row r="988" spans="2:26" ht="15.75" customHeight="1">
      <c r="B988" s="2"/>
      <c r="C988" s="2"/>
      <c r="D988" s="1"/>
      <c r="E988" s="11"/>
      <c r="F988" s="6"/>
      <c r="G988" s="2"/>
      <c r="H988" s="2"/>
      <c r="I988" s="2"/>
      <c r="J988" s="2"/>
      <c r="K988" s="2"/>
      <c r="L988" s="2"/>
      <c r="M988" s="2"/>
      <c r="N988" s="2"/>
      <c r="O988" s="2"/>
      <c r="P988" s="2"/>
      <c r="Q988" s="2"/>
      <c r="R988" s="2"/>
      <c r="S988" s="2"/>
      <c r="T988" s="2"/>
      <c r="U988" s="2"/>
      <c r="V988" s="2"/>
      <c r="W988" s="2"/>
      <c r="X988" s="2"/>
      <c r="Y988" s="2"/>
      <c r="Z988" s="2"/>
    </row>
    <row r="989" spans="2:26" ht="15.05" customHeight="1">
      <c r="B989" s="2"/>
      <c r="C989" s="2"/>
      <c r="D989" s="1"/>
      <c r="E989" s="11"/>
    </row>
    <row r="990" spans="2:26" ht="15.05" customHeight="1">
      <c r="B990" s="2"/>
      <c r="C990" s="2"/>
      <c r="D990" s="1"/>
      <c r="E990" s="11"/>
    </row>
    <row r="991" spans="2:26" ht="15.05" customHeight="1">
      <c r="B991" s="2"/>
      <c r="C991" s="2"/>
      <c r="D991" s="1"/>
      <c r="E991" s="11"/>
    </row>
  </sheetData>
  <mergeCells count="39">
    <mergeCell ref="A2:E2"/>
    <mergeCell ref="A1:D1"/>
    <mergeCell ref="A5:E5"/>
    <mergeCell ref="A6:E6"/>
    <mergeCell ref="C7:E7"/>
    <mergeCell ref="C8:E8"/>
    <mergeCell ref="C9:E9"/>
    <mergeCell ref="C10:E10"/>
    <mergeCell ref="A37:B37"/>
    <mergeCell ref="C3:E3"/>
    <mergeCell ref="A4:E4"/>
    <mergeCell ref="C30:D30"/>
    <mergeCell ref="C31:D31"/>
    <mergeCell ref="A20:E20"/>
    <mergeCell ref="A17:E17"/>
    <mergeCell ref="A29:B29"/>
    <mergeCell ref="C13:E13"/>
    <mergeCell ref="C14:E14"/>
    <mergeCell ref="C18:E18"/>
    <mergeCell ref="C19:E19"/>
    <mergeCell ref="C11:E11"/>
    <mergeCell ref="A95:B95"/>
    <mergeCell ref="A60:B60"/>
    <mergeCell ref="A70:B70"/>
    <mergeCell ref="A75:B75"/>
    <mergeCell ref="A79:B79"/>
    <mergeCell ref="A87:B87"/>
    <mergeCell ref="A92:B92"/>
    <mergeCell ref="A44:B44"/>
    <mergeCell ref="A50:B50"/>
    <mergeCell ref="A55:B55"/>
    <mergeCell ref="A67:B67"/>
    <mergeCell ref="A84:B84"/>
    <mergeCell ref="C36:D36"/>
    <mergeCell ref="C12:E12"/>
    <mergeCell ref="A21:E21"/>
    <mergeCell ref="A22:B22"/>
    <mergeCell ref="C15:E15"/>
    <mergeCell ref="C16:E16"/>
  </mergeCells>
  <conditionalFormatting sqref="A67 C67:E67">
    <cfRule type="expression" dxfId="747" priority="21">
      <formula>#REF!="No"</formula>
    </cfRule>
  </conditionalFormatting>
  <conditionalFormatting sqref="A75 C75:E75">
    <cfRule type="expression" dxfId="746" priority="22">
      <formula>#REF!="No"</formula>
    </cfRule>
  </conditionalFormatting>
  <conditionalFormatting sqref="A81:A83">
    <cfRule type="expression" dxfId="745" priority="24">
      <formula>#REF!="No"</formula>
    </cfRule>
  </conditionalFormatting>
  <conditionalFormatting sqref="A96:B96 A97 E96">
    <cfRule type="expression" dxfId="744" priority="26">
      <formula>#REF!="No"</formula>
    </cfRule>
  </conditionalFormatting>
  <conditionalFormatting sqref="B93:B94">
    <cfRule type="expression" dxfId="743" priority="36">
      <formula>#REF!="Yes"</formula>
    </cfRule>
  </conditionalFormatting>
  <conditionalFormatting sqref="B93:B94">
    <cfRule type="expression" dxfId="742" priority="37">
      <formula>#REF!="Yes"</formula>
    </cfRule>
  </conditionalFormatting>
  <conditionalFormatting sqref="A76:B76 A77:A78">
    <cfRule type="expression" dxfId="741" priority="27">
      <formula>#REF!="No"</formula>
    </cfRule>
  </conditionalFormatting>
  <conditionalFormatting sqref="A50 C50:E50">
    <cfRule type="expression" dxfId="740" priority="30">
      <formula>#REF!="No"</formula>
    </cfRule>
  </conditionalFormatting>
  <conditionalFormatting sqref="E75 A76:B76 A77:A78">
    <cfRule type="expression" dxfId="739" priority="31">
      <formula>#REF!="No"</formula>
    </cfRule>
  </conditionalFormatting>
  <conditionalFormatting sqref="E70 B68">
    <cfRule type="expression" dxfId="738" priority="32">
      <formula>#REF!="No"</formula>
    </cfRule>
  </conditionalFormatting>
  <conditionalFormatting sqref="A83:B83 A79:E79 A95:E95">
    <cfRule type="expression" dxfId="737" priority="33">
      <formula>#REF!="Yes"</formula>
    </cfRule>
  </conditionalFormatting>
  <conditionalFormatting sqref="E96 E84:E88 A88:A91 E92 A93:A94 A85:B86 B89:B91 A96:B97 A81:B83">
    <cfRule type="expression" dxfId="736" priority="34">
      <formula>#REF!="Yes"</formula>
    </cfRule>
  </conditionalFormatting>
  <conditionalFormatting sqref="B88">
    <cfRule type="expression" dxfId="735" priority="35">
      <formula>#REF!="Yes"</formula>
    </cfRule>
  </conditionalFormatting>
  <conditionalFormatting sqref="E82">
    <cfRule type="expression" dxfId="734" priority="40">
      <formula>#REF!="Yes"</formula>
    </cfRule>
  </conditionalFormatting>
  <conditionalFormatting sqref="E93:E94">
    <cfRule type="expression" dxfId="733" priority="45">
      <formula>#REF!="Yes"</formula>
    </cfRule>
  </conditionalFormatting>
  <conditionalFormatting sqref="E97">
    <cfRule type="expression" dxfId="732" priority="46">
      <formula>#REF!="Yes"</formula>
    </cfRule>
  </conditionalFormatting>
  <conditionalFormatting sqref="B74">
    <cfRule type="expression" dxfId="731" priority="12">
      <formula>$C$151="No"</formula>
    </cfRule>
  </conditionalFormatting>
  <conditionalFormatting sqref="B74">
    <cfRule type="expression" dxfId="730" priority="11">
      <formula>$C$152="No"</formula>
    </cfRule>
  </conditionalFormatting>
  <conditionalFormatting sqref="E74">
    <cfRule type="expression" dxfId="729" priority="2">
      <formula>$C$163="No"</formula>
    </cfRule>
  </conditionalFormatting>
  <conditionalFormatting sqref="E74">
    <cfRule type="expression" dxfId="728" priority="1">
      <formula>$C$164="No"</formula>
    </cfRule>
  </conditionalFormatting>
  <dataValidations count="1">
    <dataValidation type="list" allowBlank="1" showInputMessage="1" showErrorMessage="1" sqref="C32:C35 C23:C28 C93:C94 C38:C43 C45:C49 C68:C69 C56:C59 C61:C66 C71:C74 C76:C78 C85:C86 C88:C91 C80:C83 C51:C54 C96:C97" xr:uid="{00000000-0002-0000-0200-000000000000}">
      <formula1>YesNo</formula1>
    </dataValidation>
  </dataValidations>
  <pageMargins left="0.75" right="0.75" top="1" bottom="1" header="0" footer="0"/>
  <pageSetup orientation="landscape" r:id="rId1"/>
  <headerFooter>
    <oddFooter>&amp;L000000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sheetPr>
  <dimension ref="A1:Z1020"/>
  <sheetViews>
    <sheetView showGridLines="0" zoomScaleNormal="100" workbookViewId="0">
      <selection sqref="A1:H1"/>
    </sheetView>
  </sheetViews>
  <sheetFormatPr defaultColWidth="11.2109375" defaultRowHeight="15.05" customHeight="1"/>
  <cols>
    <col min="1" max="1" width="8.2109375" customWidth="1"/>
    <col min="2" max="2" width="58.5" customWidth="1"/>
    <col min="3" max="7" width="24.5" customWidth="1"/>
    <col min="8" max="8" width="24.5" style="116" customWidth="1"/>
    <col min="9" max="26" width="6.5" customWidth="1"/>
  </cols>
  <sheetData>
    <row r="1" spans="1:26" ht="36" customHeight="1">
      <c r="A1" s="265" t="s">
        <v>1786</v>
      </c>
      <c r="B1" s="265"/>
      <c r="C1" s="265"/>
      <c r="D1" s="265"/>
      <c r="E1" s="265"/>
      <c r="F1" s="265"/>
      <c r="G1" s="265"/>
      <c r="H1" s="265"/>
      <c r="I1" s="6"/>
      <c r="J1" s="2"/>
      <c r="K1" s="2"/>
      <c r="L1" s="2"/>
      <c r="M1" s="2"/>
      <c r="N1" s="2"/>
      <c r="O1" s="2"/>
      <c r="P1" s="2"/>
      <c r="Q1" s="2"/>
      <c r="R1" s="2"/>
      <c r="S1" s="2"/>
      <c r="T1" s="2"/>
      <c r="U1" s="2"/>
      <c r="V1" s="2"/>
      <c r="W1" s="2"/>
      <c r="X1" s="2"/>
      <c r="Y1" s="2"/>
      <c r="Z1" s="2"/>
    </row>
    <row r="2" spans="1:26" ht="23.1" customHeight="1">
      <c r="A2" s="261" t="s">
        <v>9</v>
      </c>
      <c r="B2" s="256"/>
      <c r="C2" s="256"/>
      <c r="D2" s="256"/>
      <c r="E2" s="256"/>
      <c r="F2" s="256"/>
      <c r="G2" s="256"/>
      <c r="H2" s="256"/>
      <c r="I2" s="6"/>
      <c r="J2" s="2"/>
      <c r="K2" s="2"/>
      <c r="L2" s="2"/>
      <c r="M2" s="2"/>
      <c r="N2" s="2"/>
      <c r="O2" s="2"/>
      <c r="P2" s="2"/>
      <c r="Q2" s="2"/>
      <c r="R2" s="2"/>
      <c r="S2" s="2"/>
      <c r="T2" s="2"/>
      <c r="U2" s="2"/>
      <c r="V2" s="2"/>
      <c r="W2" s="2"/>
      <c r="X2" s="2"/>
      <c r="Y2" s="2"/>
      <c r="Z2" s="2"/>
    </row>
    <row r="3" spans="1:26" s="5" customFormat="1" ht="2.15" customHeight="1">
      <c r="A3" s="151"/>
      <c r="B3" s="150"/>
      <c r="C3" s="150"/>
      <c r="D3" s="150"/>
      <c r="E3" s="150"/>
      <c r="F3" s="150"/>
      <c r="G3" s="150"/>
      <c r="H3" s="150"/>
      <c r="I3" s="6"/>
      <c r="J3" s="2"/>
      <c r="K3" s="2"/>
      <c r="L3" s="2"/>
      <c r="M3" s="2"/>
      <c r="N3" s="2"/>
      <c r="O3" s="2"/>
      <c r="P3" s="2"/>
      <c r="Q3" s="2"/>
      <c r="R3" s="2"/>
      <c r="S3" s="2"/>
      <c r="T3" s="2"/>
      <c r="U3" s="2"/>
      <c r="V3" s="2"/>
      <c r="W3" s="2"/>
      <c r="X3" s="2"/>
      <c r="Y3" s="2"/>
      <c r="Z3" s="2"/>
    </row>
    <row r="4" spans="1:26" s="5" customFormat="1" ht="2.15" customHeight="1">
      <c r="A4" s="151"/>
      <c r="B4" s="150"/>
      <c r="C4" s="150"/>
      <c r="D4" s="150"/>
      <c r="E4" s="150"/>
      <c r="F4" s="150"/>
      <c r="G4" s="150"/>
      <c r="H4" s="150"/>
      <c r="I4" s="6"/>
      <c r="J4" s="2"/>
      <c r="K4" s="2"/>
      <c r="L4" s="2"/>
      <c r="M4" s="2"/>
      <c r="N4" s="2"/>
      <c r="O4" s="2"/>
      <c r="P4" s="2"/>
      <c r="Q4" s="2"/>
      <c r="R4" s="2"/>
      <c r="S4" s="2"/>
      <c r="T4" s="2"/>
      <c r="U4" s="2"/>
      <c r="V4" s="2"/>
      <c r="W4" s="2"/>
      <c r="X4" s="2"/>
      <c r="Y4" s="2"/>
      <c r="Z4" s="2"/>
    </row>
    <row r="5" spans="1:26" s="5" customFormat="1" ht="2.15" customHeight="1">
      <c r="A5" s="151"/>
      <c r="B5" s="150"/>
      <c r="C5" s="150"/>
      <c r="D5" s="150"/>
      <c r="E5" s="150"/>
      <c r="F5" s="150"/>
      <c r="G5" s="150"/>
      <c r="H5" s="150"/>
      <c r="I5" s="6"/>
      <c r="J5" s="2"/>
      <c r="K5" s="2"/>
      <c r="L5" s="2"/>
      <c r="M5" s="2"/>
      <c r="N5" s="2"/>
      <c r="O5" s="2"/>
      <c r="P5" s="2"/>
      <c r="Q5" s="2"/>
      <c r="R5" s="2"/>
      <c r="S5" s="2"/>
      <c r="T5" s="2"/>
      <c r="U5" s="2"/>
      <c r="V5" s="2"/>
      <c r="W5" s="2"/>
      <c r="X5" s="2"/>
      <c r="Y5" s="2"/>
      <c r="Z5" s="2"/>
    </row>
    <row r="6" spans="1:26" s="5" customFormat="1" ht="2.15" customHeight="1">
      <c r="A6" s="151"/>
      <c r="B6" s="150"/>
      <c r="C6" s="150"/>
      <c r="D6" s="150"/>
      <c r="E6" s="150"/>
      <c r="F6" s="150"/>
      <c r="G6" s="150"/>
      <c r="H6" s="150"/>
      <c r="I6" s="6"/>
      <c r="J6" s="2"/>
      <c r="K6" s="2"/>
      <c r="L6" s="2"/>
      <c r="M6" s="2"/>
      <c r="N6" s="2"/>
      <c r="O6" s="2"/>
      <c r="P6" s="2"/>
      <c r="Q6" s="2"/>
      <c r="R6" s="2"/>
      <c r="S6" s="2"/>
      <c r="T6" s="2"/>
      <c r="U6" s="2"/>
      <c r="V6" s="2"/>
      <c r="W6" s="2"/>
      <c r="X6" s="2"/>
      <c r="Y6" s="2"/>
      <c r="Z6" s="2"/>
    </row>
    <row r="7" spans="1:26" s="5" customFormat="1" ht="2.15" customHeight="1">
      <c r="A7" s="151"/>
      <c r="B7" s="150"/>
      <c r="C7" s="150"/>
      <c r="D7" s="150"/>
      <c r="E7" s="150"/>
      <c r="F7" s="150"/>
      <c r="G7" s="150"/>
      <c r="H7" s="150"/>
      <c r="I7" s="6"/>
      <c r="J7" s="2"/>
      <c r="K7" s="2"/>
      <c r="L7" s="2"/>
      <c r="M7" s="2"/>
      <c r="N7" s="2"/>
      <c r="O7" s="2"/>
      <c r="P7" s="2"/>
      <c r="Q7" s="2"/>
      <c r="R7" s="2"/>
      <c r="S7" s="2"/>
      <c r="T7" s="2"/>
      <c r="U7" s="2"/>
      <c r="V7" s="2"/>
      <c r="W7" s="2"/>
      <c r="X7" s="2"/>
      <c r="Y7" s="2"/>
      <c r="Z7" s="2"/>
    </row>
    <row r="8" spans="1:26" s="5" customFormat="1" ht="2.15" customHeight="1">
      <c r="A8" s="151"/>
      <c r="B8" s="150"/>
      <c r="C8" s="150"/>
      <c r="D8" s="150"/>
      <c r="E8" s="150"/>
      <c r="F8" s="150"/>
      <c r="G8" s="150"/>
      <c r="H8" s="150"/>
      <c r="I8" s="6"/>
      <c r="J8" s="2"/>
      <c r="K8" s="2"/>
      <c r="L8" s="2"/>
      <c r="M8" s="2"/>
      <c r="N8" s="2"/>
      <c r="O8" s="2"/>
      <c r="P8" s="2"/>
      <c r="Q8" s="2"/>
      <c r="R8" s="2"/>
      <c r="S8" s="2"/>
      <c r="T8" s="2"/>
      <c r="U8" s="2"/>
      <c r="V8" s="2"/>
      <c r="W8" s="2"/>
      <c r="X8" s="2"/>
      <c r="Y8" s="2"/>
      <c r="Z8" s="2"/>
    </row>
    <row r="9" spans="1:26" s="5" customFormat="1" ht="2.15" customHeight="1">
      <c r="A9" s="151"/>
      <c r="B9" s="150"/>
      <c r="C9" s="150"/>
      <c r="D9" s="150"/>
      <c r="E9" s="150"/>
      <c r="F9" s="150"/>
      <c r="G9" s="150"/>
      <c r="H9" s="150"/>
      <c r="I9" s="6"/>
      <c r="J9" s="2"/>
      <c r="K9" s="2"/>
      <c r="L9" s="2"/>
      <c r="M9" s="2"/>
      <c r="N9" s="2"/>
      <c r="O9" s="2"/>
      <c r="P9" s="2"/>
      <c r="Q9" s="2"/>
      <c r="R9" s="2"/>
      <c r="S9" s="2"/>
      <c r="T9" s="2"/>
      <c r="U9" s="2"/>
      <c r="V9" s="2"/>
      <c r="W9" s="2"/>
      <c r="X9" s="2"/>
      <c r="Y9" s="2"/>
      <c r="Z9" s="2"/>
    </row>
    <row r="10" spans="1:26" s="5" customFormat="1" ht="2.15" customHeight="1">
      <c r="A10" s="151"/>
      <c r="B10" s="150"/>
      <c r="C10" s="150"/>
      <c r="D10" s="150"/>
      <c r="E10" s="150"/>
      <c r="F10" s="150"/>
      <c r="G10" s="150"/>
      <c r="H10" s="150"/>
      <c r="I10" s="6"/>
      <c r="J10" s="2"/>
      <c r="K10" s="2"/>
      <c r="L10" s="2"/>
      <c r="M10" s="2"/>
      <c r="N10" s="2"/>
      <c r="O10" s="2"/>
      <c r="P10" s="2"/>
      <c r="Q10" s="2"/>
      <c r="R10" s="2"/>
      <c r="S10" s="2"/>
      <c r="T10" s="2"/>
      <c r="U10" s="2"/>
      <c r="V10" s="2"/>
      <c r="W10" s="2"/>
      <c r="X10" s="2"/>
      <c r="Y10" s="2"/>
      <c r="Z10" s="2"/>
    </row>
    <row r="11" spans="1:26" s="5" customFormat="1" ht="2.15" customHeight="1">
      <c r="A11" s="151"/>
      <c r="B11" s="150"/>
      <c r="C11" s="150"/>
      <c r="D11" s="150"/>
      <c r="E11" s="150"/>
      <c r="F11" s="150"/>
      <c r="G11" s="150"/>
      <c r="H11" s="150"/>
      <c r="I11" s="6"/>
      <c r="J11" s="2"/>
      <c r="K11" s="2"/>
      <c r="L11" s="2"/>
      <c r="M11" s="2"/>
      <c r="N11" s="2"/>
      <c r="O11" s="2"/>
      <c r="P11" s="2"/>
      <c r="Q11" s="2"/>
      <c r="R11" s="2"/>
      <c r="S11" s="2"/>
      <c r="T11" s="2"/>
      <c r="U11" s="2"/>
      <c r="V11" s="2"/>
      <c r="W11" s="2"/>
      <c r="X11" s="2"/>
      <c r="Y11" s="2"/>
      <c r="Z11" s="2"/>
    </row>
    <row r="12" spans="1:26" s="5" customFormat="1" ht="2.15" customHeight="1">
      <c r="A12" s="151"/>
      <c r="B12" s="150"/>
      <c r="C12" s="150"/>
      <c r="D12" s="150"/>
      <c r="E12" s="150"/>
      <c r="F12" s="150"/>
      <c r="G12" s="150"/>
      <c r="H12" s="150"/>
      <c r="I12" s="6"/>
      <c r="J12" s="2"/>
      <c r="K12" s="2"/>
      <c r="L12" s="2"/>
      <c r="M12" s="2"/>
      <c r="N12" s="2"/>
      <c r="O12" s="2"/>
      <c r="P12" s="2"/>
      <c r="Q12" s="2"/>
      <c r="R12" s="2"/>
      <c r="S12" s="2"/>
      <c r="T12" s="2"/>
      <c r="U12" s="2"/>
      <c r="V12" s="2"/>
      <c r="W12" s="2"/>
      <c r="X12" s="2"/>
      <c r="Y12" s="2"/>
      <c r="Z12" s="2"/>
    </row>
    <row r="13" spans="1:26" s="5" customFormat="1" ht="2.15" customHeight="1">
      <c r="A13" s="151"/>
      <c r="B13" s="150"/>
      <c r="C13" s="150"/>
      <c r="D13" s="150"/>
      <c r="E13" s="150"/>
      <c r="F13" s="150"/>
      <c r="G13" s="150"/>
      <c r="H13" s="150"/>
      <c r="I13" s="6"/>
      <c r="J13" s="2"/>
      <c r="K13" s="2"/>
      <c r="L13" s="2"/>
      <c r="M13" s="2"/>
      <c r="N13" s="2"/>
      <c r="O13" s="2"/>
      <c r="P13" s="2"/>
      <c r="Q13" s="2"/>
      <c r="R13" s="2"/>
      <c r="S13" s="2"/>
      <c r="T13" s="2"/>
      <c r="U13" s="2"/>
      <c r="V13" s="2"/>
      <c r="W13" s="2"/>
      <c r="X13" s="2"/>
      <c r="Y13" s="2"/>
      <c r="Z13" s="2"/>
    </row>
    <row r="14" spans="1:26" s="5" customFormat="1" ht="2.15" customHeight="1">
      <c r="A14" s="151"/>
      <c r="B14" s="150"/>
      <c r="C14" s="150"/>
      <c r="D14" s="150"/>
      <c r="E14" s="150"/>
      <c r="F14" s="150"/>
      <c r="G14" s="150"/>
      <c r="H14" s="150"/>
      <c r="I14" s="6"/>
      <c r="J14" s="2"/>
      <c r="K14" s="2"/>
      <c r="L14" s="2"/>
      <c r="M14" s="2"/>
      <c r="N14" s="2"/>
      <c r="O14" s="2"/>
      <c r="P14" s="2"/>
      <c r="Q14" s="2"/>
      <c r="R14" s="2"/>
      <c r="S14" s="2"/>
      <c r="T14" s="2"/>
      <c r="U14" s="2"/>
      <c r="V14" s="2"/>
      <c r="W14" s="2"/>
      <c r="X14" s="2"/>
      <c r="Y14" s="2"/>
      <c r="Z14" s="2"/>
    </row>
    <row r="15" spans="1:26" s="5" customFormat="1" ht="2.15" customHeight="1">
      <c r="A15" s="151"/>
      <c r="B15" s="150"/>
      <c r="C15" s="150"/>
      <c r="D15" s="150"/>
      <c r="E15" s="150"/>
      <c r="F15" s="150"/>
      <c r="G15" s="150"/>
      <c r="H15" s="150"/>
      <c r="I15" s="6"/>
      <c r="J15" s="2"/>
      <c r="K15" s="2"/>
      <c r="L15" s="2"/>
      <c r="M15" s="2"/>
      <c r="N15" s="2"/>
      <c r="O15" s="2"/>
      <c r="P15" s="2"/>
      <c r="Q15" s="2"/>
      <c r="R15" s="2"/>
      <c r="S15" s="2"/>
      <c r="T15" s="2"/>
      <c r="U15" s="2"/>
      <c r="V15" s="2"/>
      <c r="W15" s="2"/>
      <c r="X15" s="2"/>
      <c r="Y15" s="2"/>
      <c r="Z15" s="2"/>
    </row>
    <row r="16" spans="1:26" s="5" customFormat="1" ht="2.15" customHeight="1">
      <c r="A16" s="151"/>
      <c r="B16" s="150"/>
      <c r="C16" s="150"/>
      <c r="D16" s="150"/>
      <c r="E16" s="150"/>
      <c r="F16" s="150"/>
      <c r="G16" s="150"/>
      <c r="H16" s="150"/>
      <c r="I16" s="6"/>
      <c r="J16" s="2"/>
      <c r="K16" s="2"/>
      <c r="L16" s="2"/>
      <c r="M16" s="2"/>
      <c r="N16" s="2"/>
      <c r="O16" s="2"/>
      <c r="P16" s="2"/>
      <c r="Q16" s="2"/>
      <c r="R16" s="2"/>
      <c r="S16" s="2"/>
      <c r="T16" s="2"/>
      <c r="U16" s="2"/>
      <c r="V16" s="2"/>
      <c r="W16" s="2"/>
      <c r="X16" s="2"/>
      <c r="Y16" s="2"/>
      <c r="Z16" s="2"/>
    </row>
    <row r="17" spans="1:26" s="5" customFormat="1" ht="2.15" customHeight="1">
      <c r="A17" s="151"/>
      <c r="B17" s="150"/>
      <c r="C17" s="150"/>
      <c r="D17" s="150"/>
      <c r="E17" s="150"/>
      <c r="F17" s="150"/>
      <c r="G17" s="150"/>
      <c r="H17" s="150"/>
      <c r="I17" s="6"/>
      <c r="J17" s="2"/>
      <c r="K17" s="2"/>
      <c r="L17" s="2"/>
      <c r="M17" s="2"/>
      <c r="N17" s="2"/>
      <c r="O17" s="2"/>
      <c r="P17" s="2"/>
      <c r="Q17" s="2"/>
      <c r="R17" s="2"/>
      <c r="S17" s="2"/>
      <c r="T17" s="2"/>
      <c r="U17" s="2"/>
      <c r="V17" s="2"/>
      <c r="W17" s="2"/>
      <c r="X17" s="2"/>
      <c r="Y17" s="2"/>
      <c r="Z17" s="2"/>
    </row>
    <row r="18" spans="1:26" s="5" customFormat="1" ht="2.15" customHeight="1">
      <c r="A18" s="151"/>
      <c r="B18" s="150"/>
      <c r="C18" s="150"/>
      <c r="D18" s="150"/>
      <c r="E18" s="150"/>
      <c r="F18" s="150"/>
      <c r="G18" s="150"/>
      <c r="H18" s="150"/>
      <c r="I18" s="6"/>
      <c r="J18" s="2"/>
      <c r="K18" s="2"/>
      <c r="L18" s="2"/>
      <c r="M18" s="2"/>
      <c r="N18" s="2"/>
      <c r="O18" s="2"/>
      <c r="P18" s="2"/>
      <c r="Q18" s="2"/>
      <c r="R18" s="2"/>
      <c r="S18" s="2"/>
      <c r="T18" s="2"/>
      <c r="U18" s="2"/>
      <c r="V18" s="2"/>
      <c r="W18" s="2"/>
      <c r="X18" s="2"/>
      <c r="Y18" s="2"/>
      <c r="Z18" s="2"/>
    </row>
    <row r="19" spans="1:26" s="5" customFormat="1" ht="2.15" customHeight="1">
      <c r="A19" s="151"/>
      <c r="B19" s="150"/>
      <c r="C19" s="150"/>
      <c r="D19" s="150"/>
      <c r="E19" s="150"/>
      <c r="F19" s="150"/>
      <c r="G19" s="150"/>
      <c r="H19" s="150"/>
      <c r="I19" s="6"/>
      <c r="J19" s="2"/>
      <c r="K19" s="2"/>
      <c r="L19" s="2"/>
      <c r="M19" s="2"/>
      <c r="N19" s="2"/>
      <c r="O19" s="2"/>
      <c r="P19" s="2"/>
      <c r="Q19" s="2"/>
      <c r="R19" s="2"/>
      <c r="S19" s="2"/>
      <c r="T19" s="2"/>
      <c r="U19" s="2"/>
      <c r="V19" s="2"/>
      <c r="W19" s="2"/>
      <c r="X19" s="2"/>
      <c r="Y19" s="2"/>
      <c r="Z19" s="2"/>
    </row>
    <row r="20" spans="1:26" s="5" customFormat="1" ht="2.15" customHeight="1">
      <c r="A20" s="151"/>
      <c r="B20" s="150"/>
      <c r="C20" s="150"/>
      <c r="D20" s="150"/>
      <c r="E20" s="150"/>
      <c r="F20" s="150"/>
      <c r="G20" s="150"/>
      <c r="H20" s="150"/>
      <c r="I20" s="6"/>
      <c r="J20" s="2"/>
      <c r="K20" s="2"/>
      <c r="L20" s="2"/>
      <c r="M20" s="2"/>
      <c r="N20" s="2"/>
      <c r="O20" s="2"/>
      <c r="P20" s="2"/>
      <c r="Q20" s="2"/>
      <c r="R20" s="2"/>
      <c r="S20" s="2"/>
      <c r="T20" s="2"/>
      <c r="U20" s="2"/>
      <c r="V20" s="2"/>
      <c r="W20" s="2"/>
      <c r="X20" s="2"/>
      <c r="Y20" s="2"/>
      <c r="Z20" s="2"/>
    </row>
    <row r="21" spans="1:26" s="5" customFormat="1" ht="2.15" customHeight="1">
      <c r="A21" s="151"/>
      <c r="B21" s="150"/>
      <c r="C21" s="150"/>
      <c r="D21" s="150"/>
      <c r="E21" s="150"/>
      <c r="F21" s="150"/>
      <c r="G21" s="150"/>
      <c r="H21" s="150"/>
      <c r="I21" s="6"/>
      <c r="J21" s="2"/>
      <c r="K21" s="2"/>
      <c r="L21" s="2"/>
      <c r="M21" s="2"/>
      <c r="N21" s="2"/>
      <c r="O21" s="2"/>
      <c r="P21" s="2"/>
      <c r="Q21" s="2"/>
      <c r="R21" s="2"/>
      <c r="S21" s="2"/>
      <c r="T21" s="2"/>
      <c r="U21" s="2"/>
      <c r="V21" s="2"/>
      <c r="W21" s="2"/>
      <c r="X21" s="2"/>
      <c r="Y21" s="2"/>
      <c r="Z21" s="2"/>
    </row>
    <row r="22" spans="1:26" ht="36" customHeight="1">
      <c r="A22" s="257" t="s">
        <v>3</v>
      </c>
      <c r="B22" s="256"/>
      <c r="C22" s="106" t="s">
        <v>165</v>
      </c>
      <c r="D22" s="106" t="s">
        <v>166</v>
      </c>
      <c r="E22" s="106" t="s">
        <v>167</v>
      </c>
      <c r="F22" s="106" t="s">
        <v>168</v>
      </c>
      <c r="G22" s="97" t="s">
        <v>169</v>
      </c>
      <c r="H22" s="106" t="s">
        <v>170</v>
      </c>
      <c r="I22" s="6"/>
      <c r="J22" s="6"/>
      <c r="K22" s="6"/>
      <c r="L22" s="6"/>
      <c r="M22" s="6"/>
      <c r="N22" s="6"/>
      <c r="O22" s="6"/>
      <c r="P22" s="6"/>
      <c r="Q22" s="6"/>
      <c r="R22" s="6"/>
      <c r="S22" s="6"/>
      <c r="T22" s="6"/>
      <c r="U22" s="6"/>
      <c r="V22" s="6"/>
      <c r="W22" s="6"/>
      <c r="X22" s="6"/>
      <c r="Y22" s="6"/>
      <c r="Z22" s="6"/>
    </row>
    <row r="23" spans="1:26" ht="63.8" customHeight="1">
      <c r="A23" s="59" t="s">
        <v>35</v>
      </c>
      <c r="B23" s="59" t="str">
        <f>VLOOKUP(A23,'HECVAT - Lite'!A$23:B$97,2,FALSE)</f>
        <v>Have you undergone a SSAE 18 audit?</v>
      </c>
      <c r="C23" s="107"/>
      <c r="D23" s="107"/>
      <c r="E23" s="108" t="s">
        <v>171</v>
      </c>
      <c r="F23" s="107"/>
      <c r="G23" s="109"/>
      <c r="H23" s="108" t="s">
        <v>172</v>
      </c>
      <c r="I23" s="6"/>
      <c r="J23" s="2"/>
      <c r="K23" s="2"/>
      <c r="L23" s="2"/>
      <c r="M23" s="2"/>
      <c r="N23" s="2"/>
      <c r="O23" s="2"/>
      <c r="P23" s="2"/>
      <c r="Q23" s="2"/>
      <c r="R23" s="2"/>
      <c r="S23" s="2"/>
      <c r="T23" s="2"/>
      <c r="U23" s="2"/>
      <c r="V23" s="2"/>
      <c r="W23" s="2"/>
      <c r="X23" s="2"/>
      <c r="Y23" s="2"/>
      <c r="Z23" s="2"/>
    </row>
    <row r="24" spans="1:26" ht="47.95" customHeight="1">
      <c r="A24" s="59" t="s">
        <v>36</v>
      </c>
      <c r="B24" s="59" t="str">
        <f>VLOOKUP(A24,'HECVAT - Lite'!A$23:B$97,2,FALSE)</f>
        <v>Have you completed the Cloud Security Alliance (CSA) self assessment or CAIQ?</v>
      </c>
      <c r="C24" s="107"/>
      <c r="D24" s="107"/>
      <c r="E24" s="108" t="s">
        <v>171</v>
      </c>
      <c r="F24" s="107"/>
      <c r="G24" s="109"/>
      <c r="H24" s="108" t="s">
        <v>174</v>
      </c>
      <c r="I24" s="6"/>
      <c r="J24" s="2"/>
      <c r="K24" s="2"/>
      <c r="L24" s="2"/>
      <c r="M24" s="2"/>
      <c r="N24" s="2"/>
      <c r="O24" s="2"/>
      <c r="P24" s="2"/>
      <c r="Q24" s="2"/>
      <c r="R24" s="2"/>
      <c r="S24" s="2"/>
      <c r="T24" s="2"/>
      <c r="U24" s="2"/>
      <c r="V24" s="2"/>
      <c r="W24" s="2"/>
      <c r="X24" s="2"/>
      <c r="Y24" s="2"/>
      <c r="Z24" s="2"/>
    </row>
    <row r="25" spans="1:26" ht="47.95" customHeight="1">
      <c r="A25" s="59" t="s">
        <v>37</v>
      </c>
      <c r="B25" s="59" t="str">
        <f>VLOOKUP(A25,'HECVAT - Lite'!A$23:B$97,2,FALSE)</f>
        <v>Have you received the Cloud Security Alliance STAR certification?</v>
      </c>
      <c r="C25" s="107"/>
      <c r="D25" s="107"/>
      <c r="E25" s="108" t="s">
        <v>171</v>
      </c>
      <c r="F25" s="107"/>
      <c r="G25" s="109"/>
      <c r="H25" s="108" t="s">
        <v>174</v>
      </c>
      <c r="I25" s="6"/>
      <c r="J25" s="2"/>
      <c r="K25" s="2"/>
      <c r="L25" s="2"/>
      <c r="M25" s="2"/>
      <c r="N25" s="2"/>
      <c r="O25" s="2"/>
      <c r="P25" s="2"/>
      <c r="Q25" s="2"/>
      <c r="R25" s="2"/>
      <c r="S25" s="2"/>
      <c r="T25" s="2"/>
      <c r="U25" s="2"/>
      <c r="V25" s="2"/>
      <c r="W25" s="2"/>
      <c r="X25" s="2"/>
      <c r="Y25" s="2"/>
      <c r="Z25" s="2"/>
    </row>
    <row r="26" spans="1:26" ht="63.8" customHeight="1">
      <c r="A26" s="59" t="s">
        <v>39</v>
      </c>
      <c r="B26" s="59" t="str">
        <f>VLOOKUP(A26,'HECVAT - Lite'!A$23:B$97,2,FALSE)</f>
        <v>Do you conform with a specific industry standard security framework? (e.g. NIST Cybersecurity Framework, ISO 27001, etc.)</v>
      </c>
      <c r="C26" s="107"/>
      <c r="D26" s="107"/>
      <c r="E26" s="108" t="s">
        <v>175</v>
      </c>
      <c r="F26" s="107"/>
      <c r="G26" s="109"/>
      <c r="H26" s="108" t="s">
        <v>172</v>
      </c>
      <c r="I26" s="6"/>
      <c r="J26" s="2"/>
      <c r="K26" s="2"/>
      <c r="L26" s="2"/>
      <c r="M26" s="2"/>
      <c r="N26" s="2"/>
      <c r="O26" s="2"/>
      <c r="P26" s="2"/>
      <c r="Q26" s="2"/>
      <c r="R26" s="2"/>
      <c r="S26" s="2"/>
      <c r="T26" s="2"/>
      <c r="U26" s="2"/>
      <c r="V26" s="2"/>
      <c r="W26" s="2"/>
      <c r="X26" s="2"/>
      <c r="Y26" s="2"/>
      <c r="Z26" s="2"/>
    </row>
    <row r="27" spans="1:26" ht="47.95" customHeight="1">
      <c r="A27" s="59" t="s">
        <v>40</v>
      </c>
      <c r="B27" s="59" t="str">
        <f>VLOOKUP(A27,'HECVAT - Lite'!A$23:B$97,2,FALSE)</f>
        <v>Are you compliant with FISMA standards?</v>
      </c>
      <c r="C27" s="107"/>
      <c r="D27" s="107"/>
      <c r="E27" s="108" t="s">
        <v>175</v>
      </c>
      <c r="F27" s="107"/>
      <c r="G27" s="109"/>
      <c r="H27" s="108" t="s">
        <v>172</v>
      </c>
      <c r="I27" s="6"/>
      <c r="J27" s="2"/>
      <c r="K27" s="2"/>
      <c r="L27" s="2"/>
      <c r="M27" s="2"/>
      <c r="N27" s="2"/>
      <c r="O27" s="2"/>
      <c r="P27" s="2"/>
      <c r="Q27" s="2"/>
      <c r="R27" s="2"/>
      <c r="S27" s="2"/>
      <c r="T27" s="2"/>
      <c r="U27" s="2"/>
      <c r="V27" s="2"/>
      <c r="W27" s="2"/>
      <c r="X27" s="2"/>
      <c r="Y27" s="2"/>
      <c r="Z27" s="2"/>
    </row>
    <row r="28" spans="1:26" ht="47.95" customHeight="1">
      <c r="A28" s="59" t="s">
        <v>41</v>
      </c>
      <c r="B28" s="59" t="str">
        <f>VLOOKUP(A28,'HECVAT - Lite'!A$23:B$97,2,FALSE)</f>
        <v>Does your organization have a data privacy policy?</v>
      </c>
      <c r="C28" s="107"/>
      <c r="D28" s="108" t="s">
        <v>177</v>
      </c>
      <c r="E28" s="108" t="s">
        <v>178</v>
      </c>
      <c r="F28" s="108" t="s">
        <v>179</v>
      </c>
      <c r="G28" s="110" t="s">
        <v>179</v>
      </c>
      <c r="H28" s="108" t="s">
        <v>172</v>
      </c>
      <c r="I28" s="6"/>
      <c r="J28" s="2"/>
      <c r="K28" s="2"/>
      <c r="L28" s="2"/>
      <c r="M28" s="2"/>
      <c r="N28" s="2"/>
      <c r="O28" s="2"/>
      <c r="P28" s="2"/>
      <c r="Q28" s="2"/>
      <c r="R28" s="2"/>
      <c r="S28" s="2"/>
      <c r="T28" s="2"/>
      <c r="U28" s="2"/>
      <c r="V28" s="2"/>
      <c r="W28" s="2"/>
      <c r="X28" s="2"/>
      <c r="Y28" s="2"/>
      <c r="Z28" s="2"/>
    </row>
    <row r="29" spans="1:26" ht="36" customHeight="1">
      <c r="A29" s="257" t="s">
        <v>4</v>
      </c>
      <c r="B29" s="256"/>
      <c r="C29" s="106" t="str">
        <f>$C$22</f>
        <v>CIS Critical Security Controls v6.1</v>
      </c>
      <c r="D29" s="106" t="str">
        <f>$D$22</f>
        <v>HIPAA</v>
      </c>
      <c r="E29" s="106" t="str">
        <f>$E$22</f>
        <v>ISO 27002:2013</v>
      </c>
      <c r="F29" s="106" t="str">
        <f>$F$22</f>
        <v>NIST Cybersecurity Framework</v>
      </c>
      <c r="G29" s="97" t="str">
        <f>$G$22</f>
        <v>NIST SP 800-171r1</v>
      </c>
      <c r="H29" s="106" t="str">
        <f>$H$22</f>
        <v>NIST SP 800-53r4</v>
      </c>
      <c r="I29" s="6"/>
      <c r="J29" s="6"/>
      <c r="K29" s="6"/>
      <c r="L29" s="6"/>
      <c r="M29" s="6"/>
      <c r="N29" s="6"/>
      <c r="O29" s="6"/>
      <c r="P29" s="6"/>
      <c r="Q29" s="6"/>
      <c r="R29" s="6"/>
      <c r="S29" s="6"/>
      <c r="T29" s="6"/>
      <c r="U29" s="6"/>
      <c r="V29" s="6"/>
      <c r="W29" s="6"/>
      <c r="X29" s="6"/>
      <c r="Y29" s="6"/>
      <c r="Z29" s="6"/>
    </row>
    <row r="30" spans="1:26" ht="54" customHeight="1">
      <c r="A30" s="59" t="s">
        <v>42</v>
      </c>
      <c r="B30" s="59" t="str">
        <f>VLOOKUP(A30,'HECVAT - Lite'!A$23:B$97,2,FALSE)</f>
        <v>Describe your organization’s business background and ownership structure, including all parent and subsidiary relationships.</v>
      </c>
      <c r="C30" s="107"/>
      <c r="D30" s="107"/>
      <c r="E30" s="107"/>
      <c r="F30" s="107"/>
      <c r="G30" s="109"/>
      <c r="H30" s="107"/>
      <c r="I30" s="6"/>
      <c r="J30" s="2"/>
      <c r="K30" s="2"/>
      <c r="L30" s="2"/>
      <c r="M30" s="2"/>
      <c r="N30" s="2"/>
      <c r="O30" s="2"/>
      <c r="P30" s="2"/>
      <c r="Q30" s="2"/>
      <c r="R30" s="2"/>
      <c r="S30" s="2"/>
      <c r="T30" s="2"/>
      <c r="U30" s="2"/>
      <c r="V30" s="2"/>
      <c r="W30" s="2"/>
      <c r="X30" s="2"/>
      <c r="Y30" s="2"/>
      <c r="Z30" s="2"/>
    </row>
    <row r="31" spans="1:26" ht="54" customHeight="1">
      <c r="A31" s="59" t="s">
        <v>44</v>
      </c>
      <c r="B31" s="59" t="str">
        <f>VLOOKUP(A31,'HECVAT - Lite'!A$23:B$97,2,FALSE)</f>
        <v>Describe how long your organization has conducted business in this product area.</v>
      </c>
      <c r="C31" s="107"/>
      <c r="D31" s="107"/>
      <c r="E31" s="107"/>
      <c r="F31" s="107"/>
      <c r="G31" s="109"/>
      <c r="H31" s="107"/>
      <c r="I31" s="6"/>
      <c r="J31" s="2"/>
      <c r="K31" s="2"/>
      <c r="L31" s="2"/>
      <c r="M31" s="2"/>
      <c r="N31" s="2"/>
      <c r="O31" s="2"/>
      <c r="P31" s="2"/>
      <c r="Q31" s="2"/>
      <c r="R31" s="2"/>
      <c r="S31" s="2"/>
      <c r="T31" s="2"/>
      <c r="U31" s="2"/>
      <c r="V31" s="2"/>
      <c r="W31" s="2"/>
      <c r="X31" s="2"/>
      <c r="Y31" s="2"/>
      <c r="Z31" s="2"/>
    </row>
    <row r="32" spans="1:26" ht="54" customHeight="1">
      <c r="A32" s="59" t="s">
        <v>46</v>
      </c>
      <c r="B32" s="59" t="str">
        <f>VLOOKUP(A32,'HECVAT - Lite'!A$23:B$97,2,FALSE)</f>
        <v>Do you have existing higher education customers?</v>
      </c>
      <c r="C32" s="107"/>
      <c r="D32" s="107"/>
      <c r="E32" s="108" t="s">
        <v>171</v>
      </c>
      <c r="F32" s="107"/>
      <c r="G32" s="109"/>
      <c r="H32" s="107"/>
      <c r="I32" s="6"/>
      <c r="J32" s="2"/>
      <c r="K32" s="2"/>
      <c r="L32" s="2"/>
      <c r="M32" s="2"/>
      <c r="N32" s="2"/>
      <c r="O32" s="2"/>
      <c r="P32" s="2"/>
      <c r="Q32" s="2"/>
      <c r="R32" s="2"/>
      <c r="S32" s="2"/>
      <c r="T32" s="2"/>
      <c r="U32" s="2"/>
      <c r="V32" s="2"/>
      <c r="W32" s="2"/>
      <c r="X32" s="2"/>
      <c r="Y32" s="2"/>
      <c r="Z32" s="2"/>
    </row>
    <row r="33" spans="1:26" ht="63.8" customHeight="1">
      <c r="A33" s="59" t="s">
        <v>47</v>
      </c>
      <c r="B33" s="59" t="str">
        <f>VLOOKUP(A33,'HECVAT - Lite'!A$23:B$97,2,FALSE)</f>
        <v>Have you had a significant breach in the last 5 years?</v>
      </c>
      <c r="C33" s="107"/>
      <c r="D33" s="107"/>
      <c r="E33" s="108" t="s">
        <v>180</v>
      </c>
      <c r="F33" s="107"/>
      <c r="G33" s="109"/>
      <c r="H33" s="107"/>
      <c r="I33" s="6"/>
      <c r="J33" s="2"/>
      <c r="K33" s="2"/>
      <c r="L33" s="2"/>
      <c r="M33" s="2"/>
      <c r="N33" s="2"/>
      <c r="O33" s="2"/>
      <c r="P33" s="2"/>
      <c r="Q33" s="2"/>
      <c r="R33" s="2"/>
      <c r="S33" s="2"/>
      <c r="T33" s="2"/>
      <c r="U33" s="2"/>
      <c r="V33" s="2"/>
      <c r="W33" s="2"/>
      <c r="X33" s="2"/>
      <c r="Y33" s="2"/>
      <c r="Z33" s="2"/>
    </row>
    <row r="34" spans="1:26" ht="54" customHeight="1">
      <c r="A34" s="59" t="s">
        <v>48</v>
      </c>
      <c r="B34" s="59" t="str">
        <f>VLOOKUP(A34,'HECVAT - Lite'!A$23:B$97,2,FALSE)</f>
        <v>Do you have a dedicated Information Security staff or office?</v>
      </c>
      <c r="C34" s="107"/>
      <c r="D34" s="107"/>
      <c r="E34" s="108" t="s">
        <v>171</v>
      </c>
      <c r="F34" s="107"/>
      <c r="G34" s="109"/>
      <c r="H34" s="107"/>
      <c r="I34" s="6"/>
      <c r="J34" s="2"/>
      <c r="K34" s="2"/>
      <c r="L34" s="2"/>
      <c r="M34" s="2"/>
      <c r="N34" s="2"/>
      <c r="O34" s="2"/>
      <c r="P34" s="2"/>
      <c r="Q34" s="2"/>
      <c r="R34" s="2"/>
      <c r="S34" s="2"/>
      <c r="T34" s="2"/>
      <c r="U34" s="2"/>
      <c r="V34" s="2"/>
      <c r="W34" s="2"/>
      <c r="X34" s="2"/>
      <c r="Y34" s="2"/>
      <c r="Z34" s="2"/>
    </row>
    <row r="35" spans="1:26" ht="63.8" customHeight="1">
      <c r="A35" s="59" t="s">
        <v>49</v>
      </c>
      <c r="B35" s="59" t="str">
        <f>VLOOKUP(A35,'HECVAT - Lite'!A$23:B$97,2,FALSE)</f>
        <v>Do you have a dedicated Software and System Development team(s)? (e.g. Customer Support, Implementation, Product Management, etc.)</v>
      </c>
      <c r="C35" s="107"/>
      <c r="D35" s="107"/>
      <c r="E35" s="108" t="s">
        <v>181</v>
      </c>
      <c r="F35" s="107"/>
      <c r="G35" s="109"/>
      <c r="H35" s="108" t="s">
        <v>182</v>
      </c>
      <c r="I35" s="6"/>
      <c r="J35" s="2"/>
      <c r="K35" s="2"/>
      <c r="L35" s="2"/>
      <c r="M35" s="2"/>
      <c r="N35" s="2"/>
      <c r="O35" s="2"/>
      <c r="P35" s="2"/>
      <c r="Q35" s="2"/>
      <c r="R35" s="2"/>
      <c r="S35" s="2"/>
      <c r="T35" s="2"/>
      <c r="U35" s="2"/>
      <c r="V35" s="2"/>
      <c r="W35" s="2"/>
      <c r="X35" s="2"/>
      <c r="Y35" s="2"/>
      <c r="Z35" s="2"/>
    </row>
    <row r="36" spans="1:26" ht="82.5" customHeight="1">
      <c r="A36" s="59" t="s">
        <v>50</v>
      </c>
      <c r="B36" s="59" t="str">
        <f>VLOOKUP(A36,'HECVAT - Lite'!A$23:B$97,2,FALSE)</f>
        <v>Use this area to share information about your environment that will assist those who are assessing your company data security program.</v>
      </c>
      <c r="C36" s="107"/>
      <c r="D36" s="107"/>
      <c r="E36" s="108" t="s">
        <v>171</v>
      </c>
      <c r="F36" s="107"/>
      <c r="G36" s="109"/>
      <c r="H36" s="107"/>
      <c r="I36" s="6"/>
      <c r="J36" s="2"/>
      <c r="K36" s="2"/>
      <c r="L36" s="2"/>
      <c r="M36" s="2"/>
      <c r="N36" s="2"/>
      <c r="O36" s="2"/>
      <c r="P36" s="2"/>
      <c r="Q36" s="2"/>
      <c r="R36" s="2"/>
      <c r="S36" s="2"/>
      <c r="T36" s="2"/>
      <c r="U36" s="2"/>
      <c r="V36" s="2"/>
      <c r="W36" s="2"/>
      <c r="X36" s="2"/>
      <c r="Y36" s="2"/>
      <c r="Z36" s="2"/>
    </row>
    <row r="37" spans="1:26" ht="46.5" customHeight="1">
      <c r="A37" s="257" t="s">
        <v>51</v>
      </c>
      <c r="B37" s="256"/>
      <c r="C37" s="106" t="str">
        <f>$C$22</f>
        <v>CIS Critical Security Controls v6.1</v>
      </c>
      <c r="D37" s="106" t="str">
        <f>$D$22</f>
        <v>HIPAA</v>
      </c>
      <c r="E37" s="106" t="str">
        <f>$E$22</f>
        <v>ISO 27002:2013</v>
      </c>
      <c r="F37" s="106" t="str">
        <f>$F$22</f>
        <v>NIST Cybersecurity Framework</v>
      </c>
      <c r="G37" s="97" t="str">
        <f>$G$22</f>
        <v>NIST SP 800-171r1</v>
      </c>
      <c r="H37" s="106" t="str">
        <f>$H$22</f>
        <v>NIST SP 800-53r4</v>
      </c>
      <c r="I37" s="6"/>
      <c r="J37" s="6"/>
      <c r="K37" s="6"/>
      <c r="L37" s="6"/>
      <c r="M37" s="6"/>
      <c r="N37" s="6"/>
      <c r="O37" s="6"/>
      <c r="P37" s="6"/>
      <c r="Q37" s="6"/>
      <c r="R37" s="6"/>
      <c r="S37" s="6"/>
      <c r="T37" s="6"/>
      <c r="U37" s="6"/>
      <c r="V37" s="6"/>
      <c r="W37" s="6"/>
      <c r="X37" s="6"/>
      <c r="Y37" s="6"/>
      <c r="Z37" s="6"/>
    </row>
    <row r="38" spans="1:26" ht="48.8" customHeight="1">
      <c r="A38" s="59" t="s">
        <v>52</v>
      </c>
      <c r="B38" s="59" t="str">
        <f>VLOOKUP(A38,'HECVAT - Lite'!A$23:B$97,2,FALSE)</f>
        <v>Do you support role-based access control (RBAC) for end-users?</v>
      </c>
      <c r="C38" s="108" t="s">
        <v>183</v>
      </c>
      <c r="D38" s="107"/>
      <c r="E38" s="108" t="s">
        <v>184</v>
      </c>
      <c r="F38" s="108" t="s">
        <v>185</v>
      </c>
      <c r="G38" s="110" t="s">
        <v>186</v>
      </c>
      <c r="H38" s="108" t="s">
        <v>187</v>
      </c>
      <c r="I38" s="6" t="s">
        <v>188</v>
      </c>
      <c r="J38" s="2"/>
      <c r="K38" s="2"/>
      <c r="L38" s="2"/>
      <c r="M38" s="2"/>
      <c r="N38" s="2"/>
      <c r="O38" s="2"/>
      <c r="P38" s="2"/>
      <c r="Q38" s="2"/>
      <c r="R38" s="2"/>
      <c r="S38" s="2"/>
      <c r="T38" s="2"/>
      <c r="U38" s="2"/>
      <c r="V38" s="2"/>
      <c r="W38" s="2"/>
      <c r="X38" s="2"/>
      <c r="Y38" s="2"/>
      <c r="Z38" s="2"/>
    </row>
    <row r="39" spans="1:26" ht="47.95" customHeight="1">
      <c r="A39" s="59" t="s">
        <v>54</v>
      </c>
      <c r="B39" s="59" t="str">
        <f>VLOOKUP(A39,'HECVAT - Lite'!A$23:B$97,2,FALSE)</f>
        <v>Do you support role-based access control (RBAC) for system administrators?</v>
      </c>
      <c r="C39" s="108" t="s">
        <v>203</v>
      </c>
      <c r="D39" s="107"/>
      <c r="E39" s="108" t="s">
        <v>189</v>
      </c>
      <c r="F39" s="108" t="s">
        <v>190</v>
      </c>
      <c r="G39" s="110" t="s">
        <v>191</v>
      </c>
      <c r="H39" s="108" t="s">
        <v>192</v>
      </c>
      <c r="I39" s="6" t="s">
        <v>53</v>
      </c>
      <c r="J39" s="2"/>
      <c r="K39" s="2"/>
      <c r="L39" s="2"/>
      <c r="M39" s="2"/>
      <c r="N39" s="2"/>
      <c r="O39" s="2"/>
      <c r="P39" s="2"/>
      <c r="Q39" s="2"/>
      <c r="R39" s="2"/>
      <c r="S39" s="2"/>
      <c r="T39" s="2"/>
      <c r="U39" s="2"/>
      <c r="V39" s="2"/>
      <c r="W39" s="2"/>
      <c r="X39" s="2"/>
      <c r="Y39" s="2"/>
      <c r="Z39" s="2"/>
    </row>
    <row r="40" spans="1:26" ht="47.95" customHeight="1">
      <c r="A40" s="59" t="s">
        <v>56</v>
      </c>
      <c r="B40" s="59" t="str">
        <f>VLOOKUP(A40,'HECVAT - Lite'!A$23:B$97,2,FALSE)</f>
        <v>Can employees access customer data remotely?</v>
      </c>
      <c r="C40" s="108" t="s">
        <v>193</v>
      </c>
      <c r="D40" s="107"/>
      <c r="E40" s="108">
        <v>6.2</v>
      </c>
      <c r="F40" s="108" t="s">
        <v>194</v>
      </c>
      <c r="G40" s="110" t="s">
        <v>1063</v>
      </c>
      <c r="H40" s="108" t="s">
        <v>196</v>
      </c>
      <c r="I40" s="6" t="s">
        <v>197</v>
      </c>
      <c r="J40" s="2"/>
      <c r="K40" s="2"/>
      <c r="L40" s="2"/>
      <c r="M40" s="2"/>
      <c r="N40" s="2"/>
      <c r="O40" s="2"/>
      <c r="P40" s="2"/>
      <c r="Q40" s="2"/>
      <c r="R40" s="2"/>
      <c r="S40" s="2"/>
      <c r="T40" s="2"/>
      <c r="U40" s="2"/>
      <c r="V40" s="2"/>
      <c r="W40" s="2"/>
      <c r="X40" s="2"/>
      <c r="Y40" s="2"/>
      <c r="Z40" s="2"/>
    </row>
    <row r="41" spans="1:26" ht="79.55" customHeight="1">
      <c r="A41" s="59" t="s">
        <v>58</v>
      </c>
      <c r="B41" s="59" t="str">
        <f>VLOOKUP(A41,'HECVAT - Lite'!A$23:B$97,2,FALSE)</f>
        <v>Can you provide overall system and/or application architecture diagrams including a full description of the data communications architecture for all components of the system?</v>
      </c>
      <c r="C41" s="108" t="s">
        <v>198</v>
      </c>
      <c r="D41" s="107"/>
      <c r="E41" s="108" t="s">
        <v>199</v>
      </c>
      <c r="F41" s="108" t="s">
        <v>200</v>
      </c>
      <c r="G41" s="109"/>
      <c r="H41" s="108" t="s">
        <v>201</v>
      </c>
      <c r="I41" s="6" t="s">
        <v>202</v>
      </c>
      <c r="J41" s="2"/>
      <c r="K41" s="2"/>
      <c r="L41" s="2"/>
      <c r="M41" s="2"/>
      <c r="N41" s="2"/>
      <c r="O41" s="2"/>
      <c r="P41" s="2"/>
      <c r="Q41" s="2"/>
      <c r="R41" s="2"/>
      <c r="S41" s="2"/>
      <c r="T41" s="2"/>
      <c r="U41" s="2"/>
      <c r="V41" s="2"/>
      <c r="W41" s="2"/>
      <c r="X41" s="2"/>
      <c r="Y41" s="2"/>
      <c r="Z41" s="2"/>
    </row>
    <row r="42" spans="1:26" ht="63" customHeight="1">
      <c r="A42" s="59" t="s">
        <v>60</v>
      </c>
      <c r="B42" s="59" t="str">
        <f>VLOOKUP(A42,'HECVAT - Lite'!A$23:B$97,2,FALSE)</f>
        <v xml:space="preserve">Does the system provide data input validation and error messages? </v>
      </c>
      <c r="C42" s="108" t="s">
        <v>203</v>
      </c>
      <c r="D42" s="107"/>
      <c r="E42" s="108" t="s">
        <v>204</v>
      </c>
      <c r="F42" s="108" t="s">
        <v>205</v>
      </c>
      <c r="G42" s="109"/>
      <c r="H42" s="107"/>
      <c r="I42" s="6" t="s">
        <v>206</v>
      </c>
      <c r="J42" s="2"/>
      <c r="K42" s="2"/>
      <c r="L42" s="2"/>
      <c r="M42" s="2"/>
      <c r="N42" s="2"/>
      <c r="O42" s="2"/>
      <c r="P42" s="2"/>
      <c r="Q42" s="2"/>
      <c r="R42" s="2"/>
      <c r="S42" s="2"/>
      <c r="T42" s="2"/>
      <c r="U42" s="2"/>
      <c r="V42" s="2"/>
      <c r="W42" s="2"/>
      <c r="X42" s="2"/>
      <c r="Y42" s="2"/>
      <c r="Z42" s="2"/>
    </row>
    <row r="43" spans="1:26" ht="36" customHeight="1">
      <c r="A43" s="59" t="s">
        <v>62</v>
      </c>
      <c r="B43" s="59" t="str">
        <f>VLOOKUP(A43,'HECVAT - Lite'!A$23:B$97,2,FALSE)</f>
        <v xml:space="preserve">Do you employ a single-tenant environment? </v>
      </c>
      <c r="C43" s="108" t="s">
        <v>193</v>
      </c>
      <c r="D43" s="107"/>
      <c r="E43" s="108" t="s">
        <v>204</v>
      </c>
      <c r="F43" s="107"/>
      <c r="G43" s="109"/>
      <c r="H43" s="108" t="s">
        <v>207</v>
      </c>
      <c r="I43" s="6" t="s">
        <v>208</v>
      </c>
      <c r="J43" s="2"/>
      <c r="K43" s="2"/>
      <c r="L43" s="2"/>
      <c r="M43" s="2"/>
      <c r="N43" s="2"/>
      <c r="O43" s="2"/>
      <c r="P43" s="2"/>
      <c r="Q43" s="2"/>
      <c r="R43" s="2"/>
      <c r="S43" s="2"/>
      <c r="T43" s="2"/>
      <c r="U43" s="2"/>
      <c r="V43" s="2"/>
      <c r="W43" s="2"/>
      <c r="X43" s="2"/>
      <c r="Y43" s="2"/>
      <c r="Z43" s="2"/>
    </row>
    <row r="44" spans="1:26" ht="46.5" customHeight="1">
      <c r="A44" s="257" t="s">
        <v>63</v>
      </c>
      <c r="B44" s="256"/>
      <c r="C44" s="106" t="str">
        <f>$C$22</f>
        <v>CIS Critical Security Controls v6.1</v>
      </c>
      <c r="D44" s="106" t="str">
        <f>$D$22</f>
        <v>HIPAA</v>
      </c>
      <c r="E44" s="106" t="str">
        <f>$E$22</f>
        <v>ISO 27002:2013</v>
      </c>
      <c r="F44" s="106" t="str">
        <f>$F$22</f>
        <v>NIST Cybersecurity Framework</v>
      </c>
      <c r="G44" s="97" t="str">
        <f>$G$22</f>
        <v>NIST SP 800-171r1</v>
      </c>
      <c r="H44" s="106" t="str">
        <f>$H$22</f>
        <v>NIST SP 800-53r4</v>
      </c>
      <c r="I44" s="6"/>
      <c r="J44" s="2"/>
      <c r="K44" s="2"/>
      <c r="L44" s="2"/>
      <c r="M44" s="2"/>
      <c r="N44" s="2"/>
      <c r="O44" s="2"/>
      <c r="P44" s="2"/>
      <c r="Q44" s="2"/>
      <c r="R44" s="2"/>
      <c r="S44" s="2"/>
      <c r="T44" s="2"/>
      <c r="U44" s="2"/>
      <c r="V44" s="2"/>
      <c r="W44" s="2"/>
      <c r="X44" s="2"/>
      <c r="Y44" s="2"/>
      <c r="Z44" s="2"/>
    </row>
    <row r="45" spans="1:26" ht="79.55" customHeight="1">
      <c r="A45" s="59" t="s">
        <v>64</v>
      </c>
      <c r="B45" s="59" t="str">
        <f>VLOOKUP(A45,'HECVAT - Lite'!A$23:B$97,2,FALSE)</f>
        <v>Can you enforce password/passphrase aging requirements?</v>
      </c>
      <c r="C45" s="108" t="s">
        <v>203</v>
      </c>
      <c r="D45" s="111"/>
      <c r="E45" s="108" t="s">
        <v>209</v>
      </c>
      <c r="F45" s="108" t="s">
        <v>210</v>
      </c>
      <c r="G45" s="110" t="s">
        <v>211</v>
      </c>
      <c r="H45" s="108" t="s">
        <v>212</v>
      </c>
      <c r="I45" s="7" t="s">
        <v>65</v>
      </c>
      <c r="J45" s="8"/>
      <c r="K45" s="8"/>
      <c r="L45" s="8"/>
      <c r="M45" s="8"/>
      <c r="N45" s="8"/>
      <c r="O45" s="8"/>
      <c r="P45" s="8"/>
      <c r="Q45" s="8"/>
      <c r="R45" s="8"/>
      <c r="S45" s="8"/>
      <c r="T45" s="9"/>
      <c r="U45" s="9"/>
      <c r="V45" s="9"/>
      <c r="W45" s="9"/>
      <c r="X45" s="9"/>
      <c r="Y45" s="9"/>
      <c r="Z45" s="9"/>
    </row>
    <row r="46" spans="1:26" ht="72" customHeight="1">
      <c r="A46" s="59" t="s">
        <v>66</v>
      </c>
      <c r="B46" s="59" t="str">
        <f>VLOOKUP(A46,'HECVAT - Lite'!A$23:B$97,2,FALSE)</f>
        <v>Does your web-based interface support authentication, including standards-based single-sign-on? (e.g. InCommon)</v>
      </c>
      <c r="C46" s="108" t="s">
        <v>203</v>
      </c>
      <c r="D46" s="111"/>
      <c r="E46" s="108" t="s">
        <v>213</v>
      </c>
      <c r="F46" s="108" t="s">
        <v>210</v>
      </c>
      <c r="G46" s="110" t="s">
        <v>214</v>
      </c>
      <c r="H46" s="108" t="s">
        <v>215</v>
      </c>
      <c r="I46" s="6" t="s">
        <v>67</v>
      </c>
      <c r="J46" s="2"/>
      <c r="K46" s="2"/>
      <c r="L46" s="2"/>
      <c r="M46" s="2"/>
      <c r="N46" s="2"/>
      <c r="O46" s="2"/>
      <c r="P46" s="2"/>
      <c r="Q46" s="2"/>
      <c r="R46" s="2"/>
      <c r="S46" s="2"/>
      <c r="T46" s="2"/>
      <c r="U46" s="2"/>
      <c r="V46" s="2"/>
      <c r="W46" s="2"/>
      <c r="X46" s="2"/>
      <c r="Y46" s="2"/>
      <c r="Z46" s="2"/>
    </row>
    <row r="47" spans="1:26" ht="63.8" customHeight="1">
      <c r="A47" s="59" t="s">
        <v>68</v>
      </c>
      <c r="B47" s="59" t="str">
        <f>VLOOKUP(A47,'HECVAT - Lite'!A$23:B$97,2,FALSE)</f>
        <v>Does your application support integration with other authentication and authorization systems?  List which ones (such as Active Directory, Kerberos and what version) in Additional Info?</v>
      </c>
      <c r="C47" s="108" t="s">
        <v>203</v>
      </c>
      <c r="D47" s="111"/>
      <c r="E47" s="108" t="s">
        <v>216</v>
      </c>
      <c r="F47" s="108" t="s">
        <v>217</v>
      </c>
      <c r="G47" s="109"/>
      <c r="H47" s="107"/>
      <c r="I47" s="6" t="s">
        <v>69</v>
      </c>
      <c r="J47" s="2"/>
      <c r="K47" s="2"/>
      <c r="L47" s="2"/>
      <c r="M47" s="2"/>
      <c r="N47" s="2"/>
      <c r="O47" s="2"/>
      <c r="P47" s="2"/>
      <c r="Q47" s="2"/>
      <c r="R47" s="2"/>
      <c r="S47" s="2"/>
      <c r="T47" s="2"/>
      <c r="U47" s="2"/>
      <c r="V47" s="2"/>
      <c r="W47" s="2"/>
      <c r="X47" s="2"/>
      <c r="Y47" s="2"/>
      <c r="Z47" s="2"/>
    </row>
    <row r="48" spans="1:26" ht="63.8" customHeight="1">
      <c r="A48" s="59" t="s">
        <v>70</v>
      </c>
      <c r="B48" s="59" t="str">
        <f>VLOOKUP(A48,'HECVAT - Lite'!A$23:B$97,2,FALSE)</f>
        <v>Does the system (servers/infrastructure) support external authentication services (e.g. Active Directory, LDAP) in place of local authentication?</v>
      </c>
      <c r="C48" s="108" t="s">
        <v>203</v>
      </c>
      <c r="D48" s="111"/>
      <c r="E48" s="108" t="s">
        <v>216</v>
      </c>
      <c r="F48" s="108" t="s">
        <v>217</v>
      </c>
      <c r="G48" s="109"/>
      <c r="H48" s="107"/>
      <c r="I48" s="6" t="s">
        <v>71</v>
      </c>
      <c r="J48" s="2"/>
      <c r="K48" s="2"/>
      <c r="L48" s="2"/>
      <c r="M48" s="2"/>
      <c r="N48" s="2"/>
      <c r="O48" s="2"/>
      <c r="P48" s="2"/>
      <c r="Q48" s="2"/>
      <c r="R48" s="2"/>
      <c r="S48" s="2"/>
      <c r="T48" s="2"/>
      <c r="U48" s="2"/>
      <c r="V48" s="2"/>
      <c r="W48" s="2"/>
      <c r="X48" s="2"/>
      <c r="Y48" s="2"/>
      <c r="Z48" s="2"/>
    </row>
    <row r="49" spans="1:26" ht="74.95" customHeight="1">
      <c r="A49" s="59" t="s">
        <v>72</v>
      </c>
      <c r="B49" s="59" t="str">
        <f>VLOOKUP(A49,'HECVAT - Lite'!A$23:B$97,2,FALSE)</f>
        <v>Are audit logs available that include AT LEAST all of the following; login, logout, actions performed, and source IP address?</v>
      </c>
      <c r="C49" s="108" t="s">
        <v>218</v>
      </c>
      <c r="D49" s="111"/>
      <c r="E49" s="108" t="s">
        <v>219</v>
      </c>
      <c r="F49" s="108" t="s">
        <v>220</v>
      </c>
      <c r="G49" s="110" t="s">
        <v>221</v>
      </c>
      <c r="H49" s="108" t="s">
        <v>222</v>
      </c>
      <c r="I49" s="6" t="s">
        <v>73</v>
      </c>
      <c r="J49" s="2"/>
      <c r="K49" s="2"/>
      <c r="L49" s="2"/>
      <c r="M49" s="2"/>
      <c r="N49" s="2"/>
      <c r="O49" s="2"/>
      <c r="P49" s="2"/>
      <c r="Q49" s="2"/>
      <c r="R49" s="2"/>
      <c r="S49" s="2"/>
      <c r="T49" s="2"/>
      <c r="U49" s="2"/>
      <c r="V49" s="2"/>
      <c r="W49" s="2"/>
      <c r="X49" s="2"/>
      <c r="Y49" s="2"/>
      <c r="Z49" s="2"/>
    </row>
    <row r="50" spans="1:26" ht="46.5" customHeight="1">
      <c r="A50" s="257" t="s">
        <v>74</v>
      </c>
      <c r="B50" s="256"/>
      <c r="C50" s="106" t="str">
        <f>$C$22</f>
        <v>CIS Critical Security Controls v6.1</v>
      </c>
      <c r="D50" s="106" t="str">
        <f>$D$22</f>
        <v>HIPAA</v>
      </c>
      <c r="E50" s="106" t="str">
        <f>$E$22</f>
        <v>ISO 27002:2013</v>
      </c>
      <c r="F50" s="106" t="str">
        <f>$F$22</f>
        <v>NIST Cybersecurity Framework</v>
      </c>
      <c r="G50" s="97" t="str">
        <f>$G$22</f>
        <v>NIST SP 800-171r1</v>
      </c>
      <c r="H50" s="106" t="str">
        <f>$H$22</f>
        <v>NIST SP 800-53r4</v>
      </c>
      <c r="I50" s="6"/>
      <c r="J50" s="2"/>
      <c r="K50" s="2"/>
      <c r="L50" s="2"/>
      <c r="M50" s="2"/>
      <c r="N50" s="2"/>
      <c r="O50" s="2"/>
      <c r="P50" s="2"/>
      <c r="Q50" s="2"/>
      <c r="R50" s="2"/>
      <c r="S50" s="2"/>
      <c r="T50" s="2"/>
      <c r="U50" s="2"/>
      <c r="V50" s="2"/>
      <c r="W50" s="2"/>
      <c r="X50" s="2"/>
      <c r="Y50" s="2"/>
      <c r="Z50" s="2"/>
    </row>
    <row r="51" spans="1:26" ht="64.5" customHeight="1">
      <c r="A51" s="59" t="s">
        <v>75</v>
      </c>
      <c r="B51" s="59" t="str">
        <f>VLOOKUP(A51,'HECVAT - Lite'!A$23:B$97,2,FALSE)</f>
        <v>Do you have a documented Business Continuity Plan (BCP)?</v>
      </c>
      <c r="C51" s="108" t="s">
        <v>223</v>
      </c>
      <c r="D51" s="111"/>
      <c r="E51" s="108" t="s">
        <v>224</v>
      </c>
      <c r="F51" s="108" t="s">
        <v>225</v>
      </c>
      <c r="G51" s="110" t="s">
        <v>226</v>
      </c>
      <c r="H51" s="108" t="s">
        <v>227</v>
      </c>
      <c r="I51" s="6" t="s">
        <v>76</v>
      </c>
      <c r="J51" s="2"/>
      <c r="K51" s="2"/>
      <c r="L51" s="2"/>
      <c r="M51" s="2"/>
      <c r="N51" s="2"/>
      <c r="O51" s="2"/>
      <c r="P51" s="2"/>
      <c r="Q51" s="2"/>
      <c r="R51" s="2"/>
      <c r="S51" s="2"/>
      <c r="T51" s="2"/>
      <c r="U51" s="2"/>
      <c r="V51" s="2"/>
      <c r="W51" s="2"/>
      <c r="X51" s="2"/>
      <c r="Y51" s="2"/>
      <c r="Z51" s="2"/>
    </row>
    <row r="52" spans="1:26" ht="63" customHeight="1">
      <c r="A52" s="59" t="s">
        <v>77</v>
      </c>
      <c r="B52" s="59" t="str">
        <f>VLOOKUP(A52,'HECVAT - Lite'!A$23:B$97,2,FALSE)</f>
        <v>Is there a documented communication plan in your BCP for impacted clients?</v>
      </c>
      <c r="C52" s="108" t="s">
        <v>223</v>
      </c>
      <c r="D52" s="111"/>
      <c r="E52" s="108" t="s">
        <v>228</v>
      </c>
      <c r="F52" s="108" t="s">
        <v>225</v>
      </c>
      <c r="G52" s="110" t="s">
        <v>226</v>
      </c>
      <c r="H52" s="108" t="s">
        <v>227</v>
      </c>
      <c r="I52" s="6" t="s">
        <v>79</v>
      </c>
      <c r="J52" s="2"/>
      <c r="K52" s="2"/>
      <c r="L52" s="2"/>
      <c r="M52" s="2"/>
      <c r="N52" s="2"/>
      <c r="O52" s="2"/>
      <c r="P52" s="2"/>
      <c r="Q52" s="2"/>
      <c r="R52" s="2"/>
      <c r="S52" s="2"/>
      <c r="T52" s="2"/>
      <c r="U52" s="2"/>
      <c r="V52" s="2"/>
      <c r="W52" s="2"/>
      <c r="X52" s="2"/>
      <c r="Y52" s="2"/>
      <c r="Z52" s="2"/>
    </row>
    <row r="53" spans="1:26" ht="64.5" customHeight="1">
      <c r="A53" s="59" t="s">
        <v>80</v>
      </c>
      <c r="B53" s="59" t="str">
        <f>VLOOKUP(A53,'HECVAT - Lite'!A$23:B$97,2,FALSE)</f>
        <v xml:space="preserve">Are all components of the BCP reviewed at least annually and updated as needed to reflect change? </v>
      </c>
      <c r="C53" s="108" t="s">
        <v>223</v>
      </c>
      <c r="D53" s="111"/>
      <c r="E53" s="108" t="s">
        <v>228</v>
      </c>
      <c r="F53" s="108" t="s">
        <v>225</v>
      </c>
      <c r="G53" s="110" t="s">
        <v>226</v>
      </c>
      <c r="H53" s="108" t="s">
        <v>227</v>
      </c>
      <c r="I53" s="6" t="s">
        <v>82</v>
      </c>
      <c r="J53" s="2"/>
      <c r="K53" s="2"/>
      <c r="L53" s="2"/>
      <c r="M53" s="2"/>
      <c r="N53" s="2"/>
      <c r="O53" s="2"/>
      <c r="P53" s="2"/>
      <c r="Q53" s="2"/>
      <c r="R53" s="2"/>
      <c r="S53" s="2"/>
      <c r="T53" s="2"/>
      <c r="U53" s="2"/>
      <c r="V53" s="2"/>
      <c r="W53" s="2"/>
      <c r="X53" s="2"/>
      <c r="Y53" s="2"/>
      <c r="Z53" s="2"/>
    </row>
    <row r="54" spans="1:26" ht="64.5" customHeight="1">
      <c r="A54" s="59" t="s">
        <v>83</v>
      </c>
      <c r="B54" s="59" t="str">
        <f>VLOOKUP(A54,'HECVAT - Lite'!A$23:B$97,2,FALSE)</f>
        <v>Does your organization conduct an annual test of relocating to an alternate site for business recovery purposes?</v>
      </c>
      <c r="C54" s="108" t="s">
        <v>223</v>
      </c>
      <c r="D54" s="111"/>
      <c r="E54" s="108" t="s">
        <v>229</v>
      </c>
      <c r="F54" s="108" t="s">
        <v>225</v>
      </c>
      <c r="G54" s="109"/>
      <c r="H54" s="108" t="s">
        <v>230</v>
      </c>
      <c r="I54" s="6" t="s">
        <v>84</v>
      </c>
      <c r="J54" s="2"/>
      <c r="K54" s="2"/>
      <c r="L54" s="2"/>
      <c r="M54" s="2"/>
      <c r="N54" s="2"/>
      <c r="O54" s="2"/>
      <c r="P54" s="2"/>
      <c r="Q54" s="2"/>
      <c r="R54" s="2"/>
      <c r="S54" s="2"/>
      <c r="T54" s="2"/>
      <c r="U54" s="2"/>
      <c r="V54" s="2"/>
      <c r="W54" s="2"/>
      <c r="X54" s="2"/>
      <c r="Y54" s="2"/>
      <c r="Z54" s="2"/>
    </row>
    <row r="55" spans="1:26" ht="47.95" customHeight="1">
      <c r="A55" s="257" t="s">
        <v>85</v>
      </c>
      <c r="B55" s="256"/>
      <c r="C55" s="106" t="str">
        <f>$C$22</f>
        <v>CIS Critical Security Controls v6.1</v>
      </c>
      <c r="D55" s="106" t="str">
        <f>$D$22</f>
        <v>HIPAA</v>
      </c>
      <c r="E55" s="106" t="str">
        <f>$E$22</f>
        <v>ISO 27002:2013</v>
      </c>
      <c r="F55" s="106" t="str">
        <f>$F$22</f>
        <v>NIST Cybersecurity Framework</v>
      </c>
      <c r="G55" s="97" t="str">
        <f>$G$22</f>
        <v>NIST SP 800-171r1</v>
      </c>
      <c r="H55" s="106" t="str">
        <f>$H$22</f>
        <v>NIST SP 800-53r4</v>
      </c>
      <c r="I55" s="6"/>
      <c r="J55" s="2"/>
      <c r="K55" s="2"/>
      <c r="L55" s="2"/>
      <c r="M55" s="2"/>
      <c r="N55" s="2"/>
      <c r="O55" s="2"/>
      <c r="P55" s="2"/>
      <c r="Q55" s="2"/>
      <c r="R55" s="2"/>
      <c r="S55" s="2"/>
      <c r="T55" s="2"/>
      <c r="U55" s="2"/>
      <c r="V55" s="2"/>
      <c r="W55" s="2"/>
      <c r="X55" s="2"/>
      <c r="Y55" s="2"/>
      <c r="Z55" s="2"/>
    </row>
    <row r="56" spans="1:26" ht="47.95" customHeight="1">
      <c r="A56" s="59" t="s">
        <v>86</v>
      </c>
      <c r="B56" s="59" t="str">
        <f>VLOOKUP(A56,'HECVAT - Lite'!A$23:B$97,2,FALSE)</f>
        <v xml:space="preserve">Do you have a documented and currently followed change management process (CMP)? </v>
      </c>
      <c r="C56" s="108" t="s">
        <v>223</v>
      </c>
      <c r="D56" s="111"/>
      <c r="E56" s="108" t="s">
        <v>231</v>
      </c>
      <c r="F56" s="108" t="s">
        <v>232</v>
      </c>
      <c r="G56" s="110" t="s">
        <v>233</v>
      </c>
      <c r="H56" s="108" t="s">
        <v>234</v>
      </c>
      <c r="I56" s="6" t="s">
        <v>235</v>
      </c>
      <c r="J56" s="2"/>
      <c r="K56" s="2"/>
      <c r="L56" s="2"/>
      <c r="M56" s="2"/>
      <c r="N56" s="2"/>
      <c r="O56" s="2"/>
      <c r="P56" s="2"/>
      <c r="Q56" s="2"/>
      <c r="R56" s="2"/>
      <c r="S56" s="2"/>
      <c r="T56" s="2"/>
      <c r="U56" s="2"/>
      <c r="V56" s="2"/>
      <c r="W56" s="2"/>
      <c r="X56" s="2"/>
      <c r="Y56" s="2"/>
      <c r="Z56" s="2"/>
    </row>
    <row r="57" spans="1:26" ht="64.5" customHeight="1">
      <c r="A57" s="59" t="s">
        <v>87</v>
      </c>
      <c r="B57" s="59" t="str">
        <f>VLOOKUP(A57,'HECVAT - Lite'!A$23:B$97,2,FALSE)</f>
        <v>Will the institution be notified of major changes to your environment that could impact the institution's security posture?</v>
      </c>
      <c r="C57" s="108" t="s">
        <v>223</v>
      </c>
      <c r="D57" s="111"/>
      <c r="E57" s="108" t="s">
        <v>231</v>
      </c>
      <c r="F57" s="107"/>
      <c r="G57" s="109"/>
      <c r="H57" s="108" t="s">
        <v>234</v>
      </c>
      <c r="I57" s="6" t="s">
        <v>88</v>
      </c>
      <c r="J57" s="2"/>
      <c r="K57" s="2"/>
      <c r="L57" s="2"/>
      <c r="M57" s="2"/>
      <c r="N57" s="2"/>
      <c r="O57" s="2"/>
      <c r="P57" s="2"/>
      <c r="Q57" s="2"/>
      <c r="R57" s="2"/>
      <c r="S57" s="2"/>
      <c r="T57" s="2"/>
      <c r="U57" s="2"/>
      <c r="V57" s="2"/>
      <c r="W57" s="2"/>
      <c r="X57" s="2"/>
      <c r="Y57" s="2"/>
      <c r="Z57" s="2"/>
    </row>
    <row r="58" spans="1:26" ht="47.15" customHeight="1">
      <c r="A58" s="59" t="s">
        <v>89</v>
      </c>
      <c r="B58" s="59" t="str">
        <f>VLOOKUP(A58,'HECVAT - Lite'!A$23:B$97,2,FALSE)</f>
        <v>Do you have policy and procedure, currently implemented, guiding how security risks are mitigated until patches can be applied?</v>
      </c>
      <c r="C58" s="108" t="s">
        <v>236</v>
      </c>
      <c r="D58" s="108" t="s">
        <v>237</v>
      </c>
      <c r="E58" s="108" t="s">
        <v>238</v>
      </c>
      <c r="F58" s="107"/>
      <c r="G58" s="109"/>
      <c r="H58" s="108" t="s">
        <v>234</v>
      </c>
      <c r="I58" s="6" t="s">
        <v>90</v>
      </c>
      <c r="J58" s="2"/>
      <c r="K58" s="2"/>
      <c r="L58" s="2"/>
      <c r="M58" s="2"/>
      <c r="N58" s="2"/>
      <c r="O58" s="2"/>
      <c r="P58" s="2"/>
      <c r="Q58" s="2"/>
      <c r="R58" s="2"/>
      <c r="S58" s="2"/>
      <c r="T58" s="2"/>
      <c r="U58" s="2"/>
      <c r="V58" s="2"/>
      <c r="W58" s="2"/>
      <c r="X58" s="2"/>
      <c r="Y58" s="2"/>
      <c r="Z58" s="2"/>
    </row>
    <row r="59" spans="1:26" ht="47.15" customHeight="1">
      <c r="A59" s="59" t="s">
        <v>91</v>
      </c>
      <c r="B59" s="59" t="str">
        <f>VLOOKUP(A59,'HECVAT - Lite'!A$23:B$97,2,FALSE)</f>
        <v>Do procedures exist to provide that emergency changes are documented and authorized (including after the fact approval)?</v>
      </c>
      <c r="C59" s="108" t="s">
        <v>223</v>
      </c>
      <c r="D59" s="112"/>
      <c r="E59" s="108" t="s">
        <v>231</v>
      </c>
      <c r="F59" s="108" t="s">
        <v>232</v>
      </c>
      <c r="G59" s="109"/>
      <c r="H59" s="108" t="s">
        <v>234</v>
      </c>
      <c r="I59" s="6" t="s">
        <v>92</v>
      </c>
      <c r="J59" s="2"/>
      <c r="K59" s="2"/>
      <c r="L59" s="2"/>
      <c r="M59" s="2"/>
      <c r="N59" s="2"/>
      <c r="O59" s="2"/>
      <c r="P59" s="2"/>
      <c r="Q59" s="2"/>
      <c r="R59" s="2"/>
      <c r="S59" s="2"/>
      <c r="T59" s="2"/>
      <c r="U59" s="2"/>
      <c r="V59" s="2"/>
      <c r="W59" s="2"/>
      <c r="X59" s="2"/>
      <c r="Y59" s="2"/>
      <c r="Z59" s="2"/>
    </row>
    <row r="60" spans="1:26" ht="47.95" customHeight="1">
      <c r="A60" s="257" t="s">
        <v>93</v>
      </c>
      <c r="B60" s="256"/>
      <c r="C60" s="106" t="str">
        <f>$C$22</f>
        <v>CIS Critical Security Controls v6.1</v>
      </c>
      <c r="D60" s="106" t="str">
        <f>$D$22</f>
        <v>HIPAA</v>
      </c>
      <c r="E60" s="106" t="str">
        <f>$E$22</f>
        <v>ISO 27002:2013</v>
      </c>
      <c r="F60" s="106" t="str">
        <f>$F$22</f>
        <v>NIST Cybersecurity Framework</v>
      </c>
      <c r="G60" s="97" t="str">
        <f>$G$22</f>
        <v>NIST SP 800-171r1</v>
      </c>
      <c r="H60" s="106" t="str">
        <f>$H$22</f>
        <v>NIST SP 800-53r4</v>
      </c>
      <c r="I60" s="6"/>
      <c r="J60" s="2"/>
      <c r="K60" s="2"/>
      <c r="L60" s="2"/>
      <c r="M60" s="2"/>
      <c r="N60" s="2"/>
      <c r="O60" s="2"/>
      <c r="P60" s="2"/>
      <c r="Q60" s="2"/>
      <c r="R60" s="2"/>
      <c r="S60" s="2"/>
      <c r="T60" s="2"/>
      <c r="U60" s="2"/>
      <c r="V60" s="2"/>
      <c r="W60" s="2"/>
      <c r="X60" s="2"/>
      <c r="Y60" s="2"/>
      <c r="Z60" s="2"/>
    </row>
    <row r="61" spans="1:26" ht="47.95" customHeight="1">
      <c r="A61" s="59" t="s">
        <v>94</v>
      </c>
      <c r="B61" s="59" t="str">
        <f>VLOOKUP(A61,'HECVAT - Lite'!A$23:B$97,2,FALSE)</f>
        <v>Do you physically and logically separate institution's data from that of other customers?</v>
      </c>
      <c r="C61" s="108" t="s">
        <v>193</v>
      </c>
      <c r="D61" s="107"/>
      <c r="E61" s="107"/>
      <c r="F61" s="108" t="s">
        <v>239</v>
      </c>
      <c r="G61" s="110" t="s">
        <v>240</v>
      </c>
      <c r="H61" s="108" t="s">
        <v>241</v>
      </c>
      <c r="I61" s="6" t="s">
        <v>95</v>
      </c>
      <c r="J61" s="2"/>
      <c r="K61" s="2"/>
      <c r="L61" s="2"/>
      <c r="M61" s="2"/>
      <c r="N61" s="2"/>
      <c r="O61" s="2"/>
      <c r="P61" s="2"/>
      <c r="Q61" s="2"/>
      <c r="R61" s="2"/>
      <c r="S61" s="2"/>
      <c r="T61" s="2"/>
      <c r="U61" s="2"/>
      <c r="V61" s="2"/>
      <c r="W61" s="2"/>
      <c r="X61" s="2"/>
      <c r="Y61" s="2"/>
      <c r="Z61" s="2"/>
    </row>
    <row r="62" spans="1:26" ht="64.5" customHeight="1">
      <c r="A62" s="59" t="s">
        <v>96</v>
      </c>
      <c r="B62" s="59" t="str">
        <f>VLOOKUP(A62,'HECVAT - Lite'!A$23:B$97,2,FALSE)</f>
        <v>Is sensitive data encrypted in transport? (e.g. system-to-client)</v>
      </c>
      <c r="C62" s="108" t="s">
        <v>236</v>
      </c>
      <c r="D62" s="113"/>
      <c r="E62" s="108" t="s">
        <v>242</v>
      </c>
      <c r="F62" s="108" t="s">
        <v>243</v>
      </c>
      <c r="G62" s="110" t="s">
        <v>244</v>
      </c>
      <c r="H62" s="108" t="s">
        <v>245</v>
      </c>
      <c r="I62" s="6" t="s">
        <v>97</v>
      </c>
      <c r="J62" s="2"/>
      <c r="K62" s="2"/>
      <c r="L62" s="2"/>
      <c r="M62" s="2"/>
      <c r="N62" s="2"/>
      <c r="O62" s="2"/>
      <c r="P62" s="2"/>
      <c r="Q62" s="2"/>
      <c r="R62" s="2"/>
      <c r="S62" s="2"/>
      <c r="T62" s="2"/>
      <c r="U62" s="2"/>
      <c r="V62" s="2"/>
      <c r="W62" s="2"/>
      <c r="X62" s="2"/>
      <c r="Y62" s="2"/>
      <c r="Z62" s="2"/>
    </row>
    <row r="63" spans="1:26" s="4" customFormat="1" ht="64.5" customHeight="1">
      <c r="A63" s="58" t="s">
        <v>98</v>
      </c>
      <c r="B63" s="59" t="str">
        <f>VLOOKUP(A63,'HECVAT - Lite'!A$23:B$97,2,FALSE)</f>
        <v>Is sensitive data encrypted in storage (e.g. disk encryption, at-rest)?</v>
      </c>
      <c r="C63" s="117" t="s">
        <v>236</v>
      </c>
      <c r="D63" s="118"/>
      <c r="E63" s="117" t="s">
        <v>242</v>
      </c>
      <c r="F63" s="117" t="s">
        <v>255</v>
      </c>
      <c r="G63" s="117" t="s">
        <v>244</v>
      </c>
      <c r="H63" s="117" t="s">
        <v>245</v>
      </c>
      <c r="I63" s="119"/>
      <c r="J63" s="10"/>
      <c r="K63" s="10"/>
      <c r="L63" s="10"/>
      <c r="M63" s="10"/>
      <c r="N63" s="10"/>
      <c r="O63" s="10"/>
      <c r="P63" s="10"/>
      <c r="Q63" s="10"/>
      <c r="R63" s="10"/>
      <c r="S63" s="10"/>
      <c r="T63" s="10"/>
      <c r="U63" s="10"/>
      <c r="V63" s="10"/>
      <c r="W63" s="10"/>
      <c r="X63" s="10"/>
      <c r="Y63" s="10"/>
      <c r="Z63" s="10"/>
    </row>
    <row r="64" spans="1:26" ht="36" customHeight="1">
      <c r="A64" s="59" t="s">
        <v>100</v>
      </c>
      <c r="B64" s="59" t="str">
        <f>VLOOKUP(A64,'HECVAT - Lite'!A$23:B$97,2,FALSE)</f>
        <v>Do backups containing institution data ever leave the institution's Data Zone, either physically or via network routing?</v>
      </c>
      <c r="C64" s="108" t="s">
        <v>236</v>
      </c>
      <c r="D64" s="107"/>
      <c r="E64" s="108" t="s">
        <v>246</v>
      </c>
      <c r="F64" s="107"/>
      <c r="G64" s="110" t="s">
        <v>247</v>
      </c>
      <c r="H64" s="108" t="s">
        <v>248</v>
      </c>
      <c r="I64" s="6" t="s">
        <v>99</v>
      </c>
      <c r="J64" s="2"/>
      <c r="K64" s="2"/>
      <c r="L64" s="2"/>
      <c r="M64" s="2"/>
      <c r="N64" s="2"/>
      <c r="O64" s="2"/>
      <c r="P64" s="2"/>
      <c r="Q64" s="2"/>
      <c r="R64" s="2"/>
      <c r="S64" s="2"/>
      <c r="T64" s="2"/>
      <c r="U64" s="2"/>
      <c r="V64" s="2"/>
      <c r="W64" s="2"/>
      <c r="X64" s="2"/>
      <c r="Y64" s="2"/>
      <c r="Z64" s="2"/>
    </row>
    <row r="65" spans="1:26" ht="63.8" customHeight="1">
      <c r="A65" s="59" t="s">
        <v>102</v>
      </c>
      <c r="B65" s="59" t="str">
        <f>VLOOKUP(A65,'HECVAT - Lite'!A$23:B$97,2,FALSE)</f>
        <v>Do you have a media handling process, that is documented and currently implemented, including end-of-life, repurposing, and data sanitization procedures?</v>
      </c>
      <c r="C65" s="108" t="s">
        <v>236</v>
      </c>
      <c r="D65" s="107"/>
      <c r="E65" s="108" t="s">
        <v>249</v>
      </c>
      <c r="F65" s="108" t="s">
        <v>250</v>
      </c>
      <c r="G65" s="110" t="s">
        <v>251</v>
      </c>
      <c r="H65" s="108" t="s">
        <v>252</v>
      </c>
      <c r="I65" s="6" t="s">
        <v>101</v>
      </c>
      <c r="J65" s="2"/>
      <c r="K65" s="2"/>
      <c r="L65" s="2"/>
      <c r="M65" s="2"/>
      <c r="N65" s="2"/>
      <c r="O65" s="2"/>
      <c r="P65" s="2"/>
      <c r="Q65" s="2"/>
      <c r="R65" s="2"/>
      <c r="S65" s="2"/>
      <c r="T65" s="2"/>
      <c r="U65" s="2"/>
      <c r="V65" s="2"/>
      <c r="W65" s="2"/>
      <c r="X65" s="2"/>
      <c r="Y65" s="2"/>
      <c r="Z65" s="2"/>
    </row>
    <row r="66" spans="1:26" ht="36" customHeight="1">
      <c r="A66" s="59" t="s">
        <v>436</v>
      </c>
      <c r="B66" s="59" t="str">
        <f>VLOOKUP(A66,'HECVAT - Lite'!A$23:B$97,2,FALSE)</f>
        <v>Is any institution data visible in system administration modules/tools?</v>
      </c>
      <c r="C66" s="108" t="s">
        <v>253</v>
      </c>
      <c r="D66" s="107"/>
      <c r="E66" s="108" t="s">
        <v>204</v>
      </c>
      <c r="F66" s="108" t="s">
        <v>185</v>
      </c>
      <c r="G66" s="109"/>
      <c r="H66" s="107"/>
      <c r="I66" s="6" t="s">
        <v>104</v>
      </c>
      <c r="J66" s="2"/>
      <c r="K66" s="2"/>
      <c r="L66" s="2"/>
      <c r="M66" s="2"/>
      <c r="N66" s="2"/>
      <c r="O66" s="2"/>
      <c r="P66" s="2"/>
      <c r="Q66" s="2"/>
      <c r="R66" s="2"/>
      <c r="S66" s="2"/>
      <c r="T66" s="2"/>
      <c r="U66" s="2"/>
      <c r="V66" s="2"/>
      <c r="W66" s="2"/>
      <c r="X66" s="2"/>
      <c r="Y66" s="2"/>
      <c r="Z66" s="2"/>
    </row>
    <row r="67" spans="1:26" ht="47.95" customHeight="1">
      <c r="A67" s="257" t="s">
        <v>105</v>
      </c>
      <c r="B67" s="256"/>
      <c r="C67" s="106" t="str">
        <f>$C$22</f>
        <v>CIS Critical Security Controls v6.1</v>
      </c>
      <c r="D67" s="106" t="str">
        <f>$D$22</f>
        <v>HIPAA</v>
      </c>
      <c r="E67" s="106" t="str">
        <f>$E$22</f>
        <v>ISO 27002:2013</v>
      </c>
      <c r="F67" s="106" t="str">
        <f>$F$22</f>
        <v>NIST Cybersecurity Framework</v>
      </c>
      <c r="G67" s="97" t="str">
        <f>$G$22</f>
        <v>NIST SP 800-171r1</v>
      </c>
      <c r="H67" s="106" t="str">
        <f>$H$22</f>
        <v>NIST SP 800-53r4</v>
      </c>
      <c r="I67" s="6"/>
      <c r="J67" s="2"/>
      <c r="K67" s="2"/>
      <c r="L67" s="2"/>
      <c r="M67" s="2"/>
      <c r="N67" s="2"/>
      <c r="O67" s="2"/>
      <c r="P67" s="2"/>
      <c r="Q67" s="2"/>
      <c r="R67" s="2"/>
      <c r="S67" s="2"/>
      <c r="T67" s="2"/>
      <c r="U67" s="2"/>
      <c r="V67" s="2"/>
      <c r="W67" s="2"/>
      <c r="X67" s="2"/>
      <c r="Y67" s="2"/>
      <c r="Z67" s="2"/>
    </row>
    <row r="68" spans="1:26" ht="64.5" customHeight="1">
      <c r="A68" s="59" t="s">
        <v>106</v>
      </c>
      <c r="B68" s="59" t="str">
        <f>VLOOKUP(A68,'HECVAT - Lite'!A$23:B$97,2,FALSE)</f>
        <v>Does the database support encryption of specified data elements in storage?</v>
      </c>
      <c r="C68" s="108" t="s">
        <v>236</v>
      </c>
      <c r="D68" s="111"/>
      <c r="E68" s="108" t="s">
        <v>254</v>
      </c>
      <c r="F68" s="108" t="s">
        <v>255</v>
      </c>
      <c r="G68" s="109"/>
      <c r="H68" s="107"/>
      <c r="I68" s="6" t="s">
        <v>108</v>
      </c>
      <c r="J68" s="2"/>
      <c r="K68" s="2"/>
      <c r="L68" s="2"/>
      <c r="M68" s="2"/>
      <c r="N68" s="2"/>
      <c r="O68" s="2"/>
      <c r="P68" s="2"/>
      <c r="Q68" s="2"/>
      <c r="R68" s="2"/>
      <c r="S68" s="2"/>
      <c r="T68" s="2"/>
      <c r="U68" s="2"/>
      <c r="V68" s="2"/>
      <c r="W68" s="2"/>
      <c r="X68" s="2"/>
      <c r="Y68" s="2"/>
      <c r="Z68" s="2"/>
    </row>
    <row r="69" spans="1:26" ht="52.55" customHeight="1">
      <c r="A69" s="59" t="s">
        <v>109</v>
      </c>
      <c r="B69" s="59" t="str">
        <f>VLOOKUP(A69,'HECVAT - Lite'!A$23:B$97,2,FALSE)</f>
        <v>Do you currently use encryption in your database(s)?</v>
      </c>
      <c r="C69" s="108" t="s">
        <v>236</v>
      </c>
      <c r="D69" s="111"/>
      <c r="E69" s="108" t="s">
        <v>254</v>
      </c>
      <c r="F69" s="108" t="s">
        <v>243</v>
      </c>
      <c r="G69" s="109"/>
      <c r="H69" s="107"/>
      <c r="I69" s="6" t="s">
        <v>110</v>
      </c>
      <c r="J69" s="2"/>
      <c r="K69" s="2"/>
      <c r="L69" s="2"/>
      <c r="M69" s="2"/>
      <c r="N69" s="2"/>
      <c r="O69" s="2"/>
      <c r="P69" s="2"/>
      <c r="Q69" s="2"/>
      <c r="R69" s="2"/>
      <c r="S69" s="2"/>
      <c r="T69" s="2"/>
      <c r="U69" s="2"/>
      <c r="V69" s="2"/>
      <c r="W69" s="2"/>
      <c r="X69" s="2"/>
      <c r="Y69" s="2"/>
      <c r="Z69" s="2"/>
    </row>
    <row r="70" spans="1:26" ht="47.95" customHeight="1">
      <c r="A70" s="257" t="s">
        <v>111</v>
      </c>
      <c r="B70" s="256"/>
      <c r="C70" s="106" t="str">
        <f>$C$22</f>
        <v>CIS Critical Security Controls v6.1</v>
      </c>
      <c r="D70" s="106" t="str">
        <f>$D$22</f>
        <v>HIPAA</v>
      </c>
      <c r="E70" s="106" t="str">
        <f>$E$22</f>
        <v>ISO 27002:2013</v>
      </c>
      <c r="F70" s="106" t="str">
        <f>$F$22</f>
        <v>NIST Cybersecurity Framework</v>
      </c>
      <c r="G70" s="97" t="str">
        <f>$G$22</f>
        <v>NIST SP 800-171r1</v>
      </c>
      <c r="H70" s="106" t="str">
        <f>$H$22</f>
        <v>NIST SP 800-53r4</v>
      </c>
      <c r="I70" s="6"/>
      <c r="J70" s="2"/>
      <c r="K70" s="2"/>
      <c r="L70" s="2"/>
      <c r="M70" s="2"/>
      <c r="N70" s="2"/>
      <c r="O70" s="2"/>
      <c r="P70" s="2"/>
      <c r="Q70" s="2"/>
      <c r="R70" s="2"/>
      <c r="S70" s="2"/>
      <c r="T70" s="2"/>
      <c r="U70" s="2"/>
      <c r="V70" s="2"/>
      <c r="W70" s="2"/>
      <c r="X70" s="2"/>
      <c r="Y70" s="2"/>
      <c r="Z70" s="2"/>
    </row>
    <row r="71" spans="1:26" ht="54" customHeight="1">
      <c r="A71" s="59" t="s">
        <v>112</v>
      </c>
      <c r="B71" s="59" t="str">
        <f>VLOOKUP(A71,'HECVAT - Lite'!A$23:B$97,2,FALSE)</f>
        <v>Will any institution data leave the institution's Data Zone?</v>
      </c>
      <c r="C71" s="108" t="s">
        <v>193</v>
      </c>
      <c r="D71" s="111"/>
      <c r="E71" s="108" t="s">
        <v>256</v>
      </c>
      <c r="F71" s="107"/>
      <c r="G71" s="115"/>
      <c r="H71" s="107"/>
      <c r="I71" s="6" t="s">
        <v>113</v>
      </c>
      <c r="J71" s="2"/>
      <c r="K71" s="2"/>
      <c r="L71" s="2"/>
      <c r="M71" s="2"/>
      <c r="N71" s="2"/>
      <c r="O71" s="2"/>
      <c r="P71" s="2"/>
      <c r="Q71" s="2"/>
      <c r="R71" s="2"/>
      <c r="S71" s="2"/>
      <c r="T71" s="2"/>
      <c r="U71" s="2"/>
      <c r="V71" s="2"/>
      <c r="W71" s="2"/>
      <c r="X71" s="2"/>
      <c r="Y71" s="2"/>
      <c r="Z71" s="2"/>
    </row>
    <row r="72" spans="1:26" ht="54" customHeight="1">
      <c r="A72" s="59" t="s">
        <v>114</v>
      </c>
      <c r="B72" s="59" t="str">
        <f>VLOOKUP(A72,'HECVAT - Lite'!A$23:B$97,2,FALSE)</f>
        <v>Does your company own the physical data center where the institution's data will reside?</v>
      </c>
      <c r="C72" s="108" t="s">
        <v>183</v>
      </c>
      <c r="D72" s="111"/>
      <c r="E72" s="108" t="s">
        <v>257</v>
      </c>
      <c r="F72" s="108" t="s">
        <v>239</v>
      </c>
      <c r="G72" s="109"/>
      <c r="H72" s="107"/>
      <c r="I72" s="6" t="s">
        <v>115</v>
      </c>
      <c r="J72" s="2"/>
      <c r="K72" s="2"/>
      <c r="L72" s="2"/>
      <c r="M72" s="2"/>
      <c r="N72" s="2"/>
      <c r="O72" s="2"/>
      <c r="P72" s="2"/>
      <c r="Q72" s="2"/>
      <c r="R72" s="2"/>
      <c r="S72" s="2"/>
      <c r="T72" s="2"/>
      <c r="U72" s="2"/>
      <c r="V72" s="2"/>
      <c r="W72" s="2"/>
      <c r="X72" s="2"/>
      <c r="Y72" s="2"/>
      <c r="Z72" s="2"/>
    </row>
    <row r="73" spans="1:26" ht="46.5" customHeight="1">
      <c r="A73" s="59" t="s">
        <v>116</v>
      </c>
      <c r="B73" s="59" t="str">
        <f>VLOOKUP(A73,'HECVAT - Lite'!A$23:B$97,2,FALSE)</f>
        <v>Does the hosting provider have a SOC 2 Type 2 report available?</v>
      </c>
      <c r="C73" s="108" t="s">
        <v>236</v>
      </c>
      <c r="D73" s="111"/>
      <c r="E73" s="108" t="s">
        <v>257</v>
      </c>
      <c r="F73" s="107"/>
      <c r="G73" s="109"/>
      <c r="H73" s="107"/>
      <c r="I73" s="6" t="s">
        <v>118</v>
      </c>
      <c r="J73" s="2"/>
      <c r="K73" s="2"/>
      <c r="L73" s="2"/>
      <c r="M73" s="2"/>
      <c r="N73" s="2"/>
      <c r="O73" s="2"/>
      <c r="P73" s="2"/>
      <c r="Q73" s="2"/>
      <c r="R73" s="2"/>
      <c r="S73" s="2"/>
      <c r="T73" s="2"/>
      <c r="U73" s="2"/>
      <c r="V73" s="2"/>
      <c r="W73" s="2"/>
      <c r="X73" s="2"/>
      <c r="Y73" s="2"/>
      <c r="Z73" s="2"/>
    </row>
    <row r="74" spans="1:26" ht="47.95" customHeight="1">
      <c r="A74" s="59" t="s">
        <v>119</v>
      </c>
      <c r="B74" s="59" t="str">
        <f>VLOOKUP(A74,'HECVAT - Lite'!A$23:B$97,2,FALSE)</f>
        <v>Does the physical barrier fully enclose the physical space preventing unauthorized physical contact with any of your devices?</v>
      </c>
      <c r="C74" s="108" t="s">
        <v>183</v>
      </c>
      <c r="D74" s="111"/>
      <c r="E74" s="108" t="s">
        <v>259</v>
      </c>
      <c r="F74" s="108" t="s">
        <v>260</v>
      </c>
      <c r="G74" s="110" t="s">
        <v>261</v>
      </c>
      <c r="H74" s="107"/>
      <c r="I74" s="6" t="s">
        <v>120</v>
      </c>
      <c r="J74" s="2"/>
      <c r="K74" s="2"/>
      <c r="L74" s="2"/>
      <c r="M74" s="2"/>
      <c r="N74" s="2"/>
      <c r="O74" s="2"/>
      <c r="P74" s="2"/>
      <c r="Q74" s="2"/>
      <c r="R74" s="2"/>
      <c r="S74" s="2"/>
      <c r="T74" s="2"/>
      <c r="U74" s="2"/>
      <c r="V74" s="2"/>
      <c r="W74" s="2"/>
      <c r="X74" s="2"/>
      <c r="Y74" s="2"/>
      <c r="Z74" s="2"/>
    </row>
    <row r="75" spans="1:26" ht="47.95" customHeight="1">
      <c r="A75" s="257" t="s">
        <v>121</v>
      </c>
      <c r="B75" s="256"/>
      <c r="C75" s="106" t="str">
        <f>$C$22</f>
        <v>CIS Critical Security Controls v6.1</v>
      </c>
      <c r="D75" s="106" t="str">
        <f>$D$22</f>
        <v>HIPAA</v>
      </c>
      <c r="E75" s="106" t="str">
        <f>$E$22</f>
        <v>ISO 27002:2013</v>
      </c>
      <c r="F75" s="106" t="str">
        <f>$F$22</f>
        <v>NIST Cybersecurity Framework</v>
      </c>
      <c r="G75" s="97" t="str">
        <f>$G$22</f>
        <v>NIST SP 800-171r1</v>
      </c>
      <c r="H75" s="106" t="str">
        <f>$H$22</f>
        <v>NIST SP 800-53r4</v>
      </c>
      <c r="I75" s="6"/>
      <c r="J75" s="2"/>
      <c r="K75" s="2"/>
      <c r="L75" s="2"/>
      <c r="M75" s="2"/>
      <c r="N75" s="2"/>
      <c r="O75" s="2"/>
      <c r="P75" s="2"/>
      <c r="Q75" s="2"/>
      <c r="R75" s="2"/>
      <c r="S75" s="2"/>
      <c r="T75" s="2"/>
      <c r="U75" s="2"/>
      <c r="V75" s="2"/>
      <c r="W75" s="2"/>
      <c r="X75" s="2"/>
      <c r="Y75" s="2"/>
      <c r="Z75" s="2"/>
    </row>
    <row r="76" spans="1:26" ht="54" customHeight="1">
      <c r="A76" s="59" t="s">
        <v>122</v>
      </c>
      <c r="B76" s="59" t="str">
        <f>VLOOKUP(A76,'HECVAT - Lite'!A$23:B$97,2,FALSE)</f>
        <v>Do you have a Disaster Recovery Plan (DRP)?</v>
      </c>
      <c r="C76" s="108" t="s">
        <v>223</v>
      </c>
      <c r="D76" s="111"/>
      <c r="E76" s="108" t="s">
        <v>224</v>
      </c>
      <c r="F76" s="108" t="s">
        <v>225</v>
      </c>
      <c r="G76" s="110" t="s">
        <v>226</v>
      </c>
      <c r="H76" s="108" t="s">
        <v>1209</v>
      </c>
      <c r="I76" s="6" t="s">
        <v>123</v>
      </c>
      <c r="J76" s="2"/>
      <c r="K76" s="2"/>
      <c r="L76" s="2"/>
      <c r="M76" s="2"/>
      <c r="N76" s="2"/>
      <c r="O76" s="2"/>
      <c r="P76" s="2"/>
      <c r="Q76" s="2"/>
      <c r="R76" s="2"/>
      <c r="S76" s="2"/>
      <c r="T76" s="2"/>
      <c r="U76" s="2"/>
      <c r="V76" s="2"/>
      <c r="W76" s="2"/>
      <c r="X76" s="2"/>
      <c r="Y76" s="2"/>
      <c r="Z76" s="2"/>
    </row>
    <row r="77" spans="1:26" ht="36" customHeight="1">
      <c r="A77" s="59" t="s">
        <v>124</v>
      </c>
      <c r="B77" s="59" t="str">
        <f>VLOOKUP(A77,'HECVAT - Lite'!A$23:B$97,2,FALSE)</f>
        <v>Are any disaster recovery locations outside the institution's Data Zone?</v>
      </c>
      <c r="C77" s="108" t="s">
        <v>262</v>
      </c>
      <c r="D77" s="111"/>
      <c r="E77" s="108" t="s">
        <v>224</v>
      </c>
      <c r="F77" s="108" t="s">
        <v>225</v>
      </c>
      <c r="G77" s="109"/>
      <c r="H77" s="108" t="s">
        <v>1209</v>
      </c>
      <c r="I77" s="6" t="s">
        <v>125</v>
      </c>
      <c r="J77" s="2"/>
      <c r="K77" s="2"/>
      <c r="L77" s="2"/>
      <c r="M77" s="2"/>
      <c r="N77" s="2"/>
      <c r="O77" s="2"/>
      <c r="P77" s="2"/>
      <c r="Q77" s="2"/>
      <c r="R77" s="2"/>
      <c r="S77" s="2"/>
      <c r="T77" s="2"/>
      <c r="U77" s="2"/>
      <c r="V77" s="2"/>
      <c r="W77" s="2"/>
      <c r="X77" s="2"/>
      <c r="Y77" s="2"/>
      <c r="Z77" s="2"/>
    </row>
    <row r="78" spans="1:26" ht="47.95" customHeight="1">
      <c r="A78" s="59" t="s">
        <v>126</v>
      </c>
      <c r="B78" s="59" t="str">
        <f>VLOOKUP(A78,'HECVAT - Lite'!A$23:B$97,2,FALSE)</f>
        <v xml:space="preserve">Are all components of the DRP reviewed at least annually and updated as needed to reflect change? </v>
      </c>
      <c r="C78" s="108" t="s">
        <v>223</v>
      </c>
      <c r="D78" s="111"/>
      <c r="E78" s="108" t="s">
        <v>224</v>
      </c>
      <c r="F78" s="108" t="s">
        <v>225</v>
      </c>
      <c r="G78" s="110" t="s">
        <v>226</v>
      </c>
      <c r="H78" s="108" t="s">
        <v>1209</v>
      </c>
      <c r="I78" s="6" t="s">
        <v>128</v>
      </c>
      <c r="J78" s="2"/>
      <c r="K78" s="2"/>
      <c r="L78" s="2"/>
      <c r="M78" s="2"/>
      <c r="N78" s="2"/>
      <c r="O78" s="2"/>
      <c r="P78" s="2"/>
      <c r="Q78" s="2"/>
      <c r="R78" s="2"/>
      <c r="S78" s="2"/>
      <c r="T78" s="2"/>
      <c r="U78" s="2"/>
      <c r="V78" s="2"/>
      <c r="W78" s="2"/>
      <c r="X78" s="2"/>
      <c r="Y78" s="2"/>
      <c r="Z78" s="2"/>
    </row>
    <row r="79" spans="1:26" ht="47.95" customHeight="1">
      <c r="A79" s="257" t="s">
        <v>129</v>
      </c>
      <c r="B79" s="256"/>
      <c r="C79" s="106" t="str">
        <f>$C$22</f>
        <v>CIS Critical Security Controls v6.1</v>
      </c>
      <c r="D79" s="106" t="str">
        <f>$D$22</f>
        <v>HIPAA</v>
      </c>
      <c r="E79" s="106" t="str">
        <f>$E$22</f>
        <v>ISO 27002:2013</v>
      </c>
      <c r="F79" s="106" t="str">
        <f>$F$22</f>
        <v>NIST Cybersecurity Framework</v>
      </c>
      <c r="G79" s="97" t="str">
        <f>$G$22</f>
        <v>NIST SP 800-171r1</v>
      </c>
      <c r="H79" s="106" t="str">
        <f>$H$22</f>
        <v>NIST SP 800-53r4</v>
      </c>
      <c r="I79" s="6"/>
      <c r="J79" s="2"/>
      <c r="K79" s="2"/>
      <c r="L79" s="2"/>
      <c r="M79" s="2"/>
      <c r="N79" s="2"/>
      <c r="O79" s="2"/>
      <c r="P79" s="2"/>
      <c r="Q79" s="2"/>
      <c r="R79" s="2"/>
      <c r="S79" s="2"/>
      <c r="T79" s="2"/>
      <c r="U79" s="2"/>
      <c r="V79" s="2"/>
      <c r="W79" s="2"/>
      <c r="X79" s="2"/>
      <c r="Y79" s="2"/>
      <c r="Z79" s="2"/>
    </row>
    <row r="80" spans="1:26" ht="46.5" customHeight="1">
      <c r="A80" s="59" t="s">
        <v>130</v>
      </c>
      <c r="B80" s="59" t="str">
        <f>VLOOKUP(A80,'HECVAT - Lite'!A$23:B$97,2,FALSE)</f>
        <v>Are you utilizing a web application firewall (WAF) and/or a stateful packet inspection (SPI) firewall?</v>
      </c>
      <c r="C80" s="108" t="s">
        <v>263</v>
      </c>
      <c r="D80" s="111"/>
      <c r="E80" s="108" t="s">
        <v>264</v>
      </c>
      <c r="F80" s="108" t="s">
        <v>265</v>
      </c>
      <c r="G80" s="109"/>
      <c r="H80" s="107"/>
      <c r="I80" s="6" t="s">
        <v>131</v>
      </c>
      <c r="J80" s="2"/>
      <c r="K80" s="2"/>
      <c r="L80" s="2"/>
      <c r="M80" s="2"/>
      <c r="N80" s="2"/>
      <c r="O80" s="2"/>
      <c r="P80" s="2"/>
      <c r="Q80" s="2"/>
      <c r="R80" s="2"/>
      <c r="S80" s="2"/>
      <c r="T80" s="2"/>
      <c r="U80" s="2"/>
      <c r="V80" s="2"/>
      <c r="W80" s="2"/>
      <c r="X80" s="2"/>
      <c r="Y80" s="2"/>
      <c r="Z80" s="2"/>
    </row>
    <row r="81" spans="1:26" ht="46.5" customHeight="1">
      <c r="A81" s="59" t="s">
        <v>132</v>
      </c>
      <c r="B81" s="59" t="str">
        <f>VLOOKUP(A81,'HECVAT - Lite'!A$23:B$97,2,FALSE)</f>
        <v>Do you have a documented policy for firewall change requests?</v>
      </c>
      <c r="C81" s="108" t="s">
        <v>263</v>
      </c>
      <c r="D81" s="111"/>
      <c r="E81" s="108" t="s">
        <v>231</v>
      </c>
      <c r="F81" s="108" t="s">
        <v>266</v>
      </c>
      <c r="G81" s="109"/>
      <c r="H81" s="107"/>
      <c r="I81" s="6" t="s">
        <v>133</v>
      </c>
      <c r="J81" s="2"/>
      <c r="K81" s="2"/>
      <c r="L81" s="2"/>
      <c r="M81" s="2"/>
      <c r="N81" s="2"/>
      <c r="O81" s="2"/>
      <c r="P81" s="2"/>
      <c r="Q81" s="2"/>
      <c r="R81" s="2"/>
      <c r="S81" s="2"/>
      <c r="T81" s="2"/>
      <c r="U81" s="2"/>
      <c r="V81" s="2"/>
      <c r="W81" s="2"/>
      <c r="X81" s="2"/>
      <c r="Y81" s="2"/>
      <c r="Z81" s="2"/>
    </row>
    <row r="82" spans="1:26" ht="46.5" customHeight="1">
      <c r="A82" s="59" t="s">
        <v>134</v>
      </c>
      <c r="B82" s="59" t="str">
        <f>VLOOKUP(A82,'HECVAT - Lite'!A$23:B$97,2,FALSE)</f>
        <v>Are you employing any next-generation persistent threat (NGPT) monitoring?</v>
      </c>
      <c r="C82" s="108" t="s">
        <v>267</v>
      </c>
      <c r="D82" s="111"/>
      <c r="E82" s="108" t="s">
        <v>268</v>
      </c>
      <c r="F82" s="107"/>
      <c r="G82" s="110" t="s">
        <v>269</v>
      </c>
      <c r="H82" s="108" t="s">
        <v>270</v>
      </c>
      <c r="I82" s="6" t="s">
        <v>135</v>
      </c>
      <c r="J82" s="2"/>
      <c r="K82" s="2"/>
      <c r="L82" s="2"/>
      <c r="M82" s="2"/>
      <c r="N82" s="2"/>
      <c r="O82" s="2"/>
      <c r="P82" s="2"/>
      <c r="Q82" s="2"/>
      <c r="R82" s="2"/>
      <c r="S82" s="2"/>
      <c r="T82" s="2"/>
      <c r="U82" s="2"/>
      <c r="V82" s="2"/>
      <c r="W82" s="2"/>
      <c r="X82" s="2"/>
      <c r="Y82" s="2"/>
      <c r="Z82" s="2"/>
    </row>
    <row r="83" spans="1:26" ht="47.95" customHeight="1">
      <c r="A83" s="59" t="s">
        <v>136</v>
      </c>
      <c r="B83" s="59" t="str">
        <f>VLOOKUP(A83,'HECVAT - Lite'!A$23:B$97,2,FALSE)</f>
        <v>Do you monitor for intrusions on a 24x7x365 basis?</v>
      </c>
      <c r="C83" s="108" t="s">
        <v>267</v>
      </c>
      <c r="D83" s="111"/>
      <c r="E83" s="108" t="s">
        <v>268</v>
      </c>
      <c r="F83" s="108" t="s">
        <v>271</v>
      </c>
      <c r="G83" s="110" t="s">
        <v>269</v>
      </c>
      <c r="H83" s="108" t="s">
        <v>272</v>
      </c>
      <c r="I83" s="6" t="s">
        <v>138</v>
      </c>
      <c r="J83" s="2"/>
      <c r="K83" s="2"/>
      <c r="L83" s="2"/>
      <c r="M83" s="2"/>
      <c r="N83" s="2"/>
      <c r="O83" s="2"/>
      <c r="P83" s="2"/>
      <c r="Q83" s="2"/>
      <c r="R83" s="2"/>
      <c r="S83" s="2"/>
      <c r="T83" s="2"/>
      <c r="U83" s="2"/>
      <c r="V83" s="2"/>
      <c r="W83" s="2"/>
      <c r="X83" s="2"/>
      <c r="Y83" s="2"/>
      <c r="Z83" s="2"/>
    </row>
    <row r="84" spans="1:26" ht="47.95" customHeight="1">
      <c r="A84" s="257" t="s">
        <v>139</v>
      </c>
      <c r="B84" s="256"/>
      <c r="C84" s="106" t="str">
        <f>$C$22</f>
        <v>CIS Critical Security Controls v6.1</v>
      </c>
      <c r="D84" s="106" t="str">
        <f>$D$22</f>
        <v>HIPAA</v>
      </c>
      <c r="E84" s="106" t="str">
        <f>$E$22</f>
        <v>ISO 27002:2013</v>
      </c>
      <c r="F84" s="106" t="str">
        <f>$F$22</f>
        <v>NIST Cybersecurity Framework</v>
      </c>
      <c r="G84" s="97" t="str">
        <f>$G$22</f>
        <v>NIST SP 800-171r1</v>
      </c>
      <c r="H84" s="106" t="str">
        <f>$H$22</f>
        <v>NIST SP 800-53r4</v>
      </c>
      <c r="I84" s="6"/>
      <c r="J84" s="2"/>
      <c r="K84" s="2"/>
      <c r="L84" s="2"/>
      <c r="M84" s="2"/>
      <c r="N84" s="2"/>
      <c r="O84" s="2"/>
      <c r="P84" s="2"/>
      <c r="Q84" s="2"/>
      <c r="R84" s="2"/>
      <c r="S84" s="2"/>
      <c r="T84" s="2"/>
      <c r="U84" s="2"/>
      <c r="V84" s="2"/>
      <c r="W84" s="2"/>
      <c r="X84" s="2"/>
      <c r="Y84" s="2"/>
      <c r="Z84" s="2"/>
    </row>
    <row r="85" spans="1:26" ht="46.5" customHeight="1">
      <c r="A85" s="59" t="s">
        <v>140</v>
      </c>
      <c r="B85" s="59" t="str">
        <f>VLOOKUP(A85,'HECVAT - Lite'!A$23:B$97,2,FALSE)</f>
        <v>Does your organization have physical security controls and policies in place?</v>
      </c>
      <c r="C85" s="108" t="s">
        <v>273</v>
      </c>
      <c r="D85" s="112"/>
      <c r="E85" s="108" t="s">
        <v>257</v>
      </c>
      <c r="F85" s="108" t="s">
        <v>274</v>
      </c>
      <c r="G85" s="110" t="s">
        <v>275</v>
      </c>
      <c r="H85" s="108" t="s">
        <v>276</v>
      </c>
      <c r="I85" s="6" t="s">
        <v>141</v>
      </c>
      <c r="J85" s="2"/>
      <c r="K85" s="2"/>
      <c r="L85" s="2"/>
      <c r="M85" s="2"/>
      <c r="N85" s="2"/>
      <c r="O85" s="2"/>
      <c r="P85" s="2"/>
      <c r="Q85" s="2"/>
      <c r="R85" s="2"/>
      <c r="S85" s="2"/>
      <c r="T85" s="2"/>
      <c r="U85" s="2"/>
      <c r="V85" s="2"/>
      <c r="W85" s="2"/>
      <c r="X85" s="2"/>
      <c r="Y85" s="2"/>
      <c r="Z85" s="2"/>
    </row>
    <row r="86" spans="1:26" ht="46.5" customHeight="1">
      <c r="A86" s="59" t="s">
        <v>142</v>
      </c>
      <c r="B86" s="59" t="str">
        <f>VLOOKUP(A86,'HECVAT - Lite'!A$23:B$97,2,FALSE)</f>
        <v>Are employees allowed to take home customer data in any form?</v>
      </c>
      <c r="C86" s="108" t="s">
        <v>236</v>
      </c>
      <c r="D86" s="112"/>
      <c r="E86" s="108" t="s">
        <v>277</v>
      </c>
      <c r="F86" s="108" t="s">
        <v>278</v>
      </c>
      <c r="G86" s="110" t="s">
        <v>279</v>
      </c>
      <c r="H86" s="108" t="s">
        <v>280</v>
      </c>
      <c r="I86" s="6" t="s">
        <v>144</v>
      </c>
      <c r="J86" s="2"/>
      <c r="K86" s="2"/>
      <c r="L86" s="2"/>
      <c r="M86" s="2"/>
      <c r="N86" s="2"/>
      <c r="O86" s="2"/>
      <c r="P86" s="2"/>
      <c r="Q86" s="2"/>
      <c r="R86" s="2"/>
      <c r="S86" s="2"/>
      <c r="T86" s="2"/>
      <c r="U86" s="2"/>
      <c r="V86" s="2"/>
      <c r="W86" s="2"/>
      <c r="X86" s="2"/>
      <c r="Y86" s="2"/>
      <c r="Z86" s="2"/>
    </row>
    <row r="87" spans="1:26" ht="47.95" customHeight="1">
      <c r="A87" s="257" t="s">
        <v>145</v>
      </c>
      <c r="B87" s="256"/>
      <c r="C87" s="106" t="str">
        <f>$C$22</f>
        <v>CIS Critical Security Controls v6.1</v>
      </c>
      <c r="D87" s="106" t="str">
        <f>$D$22</f>
        <v>HIPAA</v>
      </c>
      <c r="E87" s="106" t="str">
        <f>$E$22</f>
        <v>ISO 27002:2013</v>
      </c>
      <c r="F87" s="106" t="str">
        <f>$F$22</f>
        <v>NIST Cybersecurity Framework</v>
      </c>
      <c r="G87" s="97" t="str">
        <f>$G$22</f>
        <v>NIST SP 800-171r1</v>
      </c>
      <c r="H87" s="106" t="str">
        <f>$H$22</f>
        <v>NIST SP 800-53r4</v>
      </c>
      <c r="I87" s="6"/>
      <c r="J87" s="2"/>
      <c r="K87" s="2"/>
      <c r="L87" s="2"/>
      <c r="M87" s="2"/>
      <c r="N87" s="2"/>
      <c r="O87" s="2"/>
      <c r="P87" s="2"/>
      <c r="Q87" s="2"/>
      <c r="R87" s="2"/>
      <c r="S87" s="2"/>
      <c r="T87" s="2"/>
      <c r="U87" s="2"/>
      <c r="V87" s="2"/>
      <c r="W87" s="2"/>
      <c r="X87" s="2"/>
      <c r="Y87" s="2"/>
      <c r="Z87" s="2"/>
    </row>
    <row r="88" spans="1:26" ht="46.5" customHeight="1">
      <c r="A88" s="59" t="s">
        <v>146</v>
      </c>
      <c r="B88" s="59" t="str">
        <f>VLOOKUP(A88,'HECVAT - Lite'!A$23:B$97,2,FALSE)</f>
        <v>Can you share the organization chart, mission statement, and policies for your information security unit?</v>
      </c>
      <c r="C88" s="107"/>
      <c r="D88" s="107"/>
      <c r="E88" s="108" t="s">
        <v>281</v>
      </c>
      <c r="F88" s="108" t="s">
        <v>282</v>
      </c>
      <c r="G88" s="110" t="s">
        <v>283</v>
      </c>
      <c r="H88" s="108" t="s">
        <v>284</v>
      </c>
      <c r="I88" s="6" t="s">
        <v>147</v>
      </c>
      <c r="J88" s="2"/>
      <c r="K88" s="2"/>
      <c r="L88" s="2"/>
      <c r="M88" s="2"/>
      <c r="N88" s="2"/>
      <c r="O88" s="2"/>
      <c r="P88" s="2"/>
      <c r="Q88" s="2"/>
      <c r="R88" s="2"/>
      <c r="S88" s="2"/>
      <c r="T88" s="2"/>
      <c r="U88" s="2"/>
      <c r="V88" s="2"/>
      <c r="W88" s="2"/>
      <c r="X88" s="2"/>
      <c r="Y88" s="2"/>
      <c r="Z88" s="2"/>
    </row>
    <row r="89" spans="1:26" ht="46.5" customHeight="1">
      <c r="A89" s="59" t="s">
        <v>148</v>
      </c>
      <c r="B89" s="59" t="str">
        <f>VLOOKUP(A89,'HECVAT - Lite'!A$23:B$97,2,FALSE)</f>
        <v>Are information security principles designed into the product lifecycle?</v>
      </c>
      <c r="C89" s="108" t="s">
        <v>285</v>
      </c>
      <c r="D89" s="107"/>
      <c r="E89" s="108" t="s">
        <v>181</v>
      </c>
      <c r="F89" s="108" t="s">
        <v>286</v>
      </c>
      <c r="G89" s="110" t="s">
        <v>287</v>
      </c>
      <c r="H89" s="108" t="s">
        <v>288</v>
      </c>
      <c r="I89" s="6" t="s">
        <v>149</v>
      </c>
      <c r="J89" s="2"/>
      <c r="K89" s="2"/>
      <c r="L89" s="2"/>
      <c r="M89" s="2"/>
      <c r="N89" s="2"/>
      <c r="O89" s="2"/>
      <c r="P89" s="2"/>
      <c r="Q89" s="2"/>
      <c r="R89" s="2"/>
      <c r="S89" s="2"/>
      <c r="T89" s="2"/>
      <c r="U89" s="2"/>
      <c r="V89" s="2"/>
      <c r="W89" s="2"/>
      <c r="X89" s="2"/>
      <c r="Y89" s="2"/>
      <c r="Z89" s="2"/>
    </row>
    <row r="90" spans="1:26" ht="46.5" customHeight="1">
      <c r="A90" s="59" t="s">
        <v>150</v>
      </c>
      <c r="B90" s="59" t="str">
        <f>VLOOKUP(A90,'HECVAT - Lite'!A$23:B$97,2,FALSE)</f>
        <v>Do you have a formal incident response plan?</v>
      </c>
      <c r="C90" s="108" t="s">
        <v>267</v>
      </c>
      <c r="D90" s="107"/>
      <c r="E90" s="108" t="s">
        <v>289</v>
      </c>
      <c r="F90" s="108" t="s">
        <v>225</v>
      </c>
      <c r="G90" s="110" t="s">
        <v>290</v>
      </c>
      <c r="H90" s="108" t="s">
        <v>291</v>
      </c>
      <c r="I90" s="6" t="s">
        <v>151</v>
      </c>
      <c r="J90" s="2"/>
      <c r="K90" s="2"/>
      <c r="L90" s="2"/>
      <c r="M90" s="2"/>
      <c r="N90" s="2"/>
      <c r="O90" s="2"/>
      <c r="P90" s="2"/>
      <c r="Q90" s="2"/>
      <c r="R90" s="2"/>
      <c r="S90" s="2"/>
      <c r="T90" s="2"/>
      <c r="U90" s="2"/>
      <c r="V90" s="2"/>
      <c r="W90" s="2"/>
      <c r="X90" s="2"/>
      <c r="Y90" s="2"/>
      <c r="Z90" s="2"/>
    </row>
    <row r="91" spans="1:26" ht="46.5" customHeight="1">
      <c r="A91" s="59" t="s">
        <v>152</v>
      </c>
      <c r="B91" s="59" t="str">
        <f>VLOOKUP(A91,'HECVAT - Lite'!A$23:B$97,2,FALSE)</f>
        <v>Do you have a documented information security policy?</v>
      </c>
      <c r="C91" s="108" t="s">
        <v>292</v>
      </c>
      <c r="D91" s="108" t="s">
        <v>177</v>
      </c>
      <c r="E91" s="108" t="s">
        <v>281</v>
      </c>
      <c r="F91" s="108" t="s">
        <v>179</v>
      </c>
      <c r="G91" s="109"/>
      <c r="H91" s="108" t="s">
        <v>293</v>
      </c>
      <c r="I91" s="6" t="s">
        <v>153</v>
      </c>
      <c r="J91" s="2"/>
      <c r="K91" s="2"/>
      <c r="L91" s="2"/>
      <c r="M91" s="2"/>
      <c r="N91" s="2"/>
      <c r="O91" s="2"/>
      <c r="P91" s="2"/>
      <c r="Q91" s="2"/>
      <c r="R91" s="2"/>
      <c r="S91" s="2"/>
      <c r="T91" s="2"/>
      <c r="U91" s="2"/>
      <c r="V91" s="2"/>
      <c r="W91" s="2"/>
      <c r="X91" s="2"/>
      <c r="Y91" s="2"/>
      <c r="Z91" s="2"/>
    </row>
    <row r="92" spans="1:26" ht="47.95" customHeight="1">
      <c r="A92" s="257" t="s">
        <v>154</v>
      </c>
      <c r="B92" s="256"/>
      <c r="C92" s="106" t="str">
        <f>$C$22</f>
        <v>CIS Critical Security Controls v6.1</v>
      </c>
      <c r="D92" s="106" t="str">
        <f>$D$22</f>
        <v>HIPAA</v>
      </c>
      <c r="E92" s="106" t="str">
        <f>$E$22</f>
        <v>ISO 27002:2013</v>
      </c>
      <c r="F92" s="106" t="str">
        <f>$F$22</f>
        <v>NIST Cybersecurity Framework</v>
      </c>
      <c r="G92" s="97" t="str">
        <f>$G$22</f>
        <v>NIST SP 800-171r1</v>
      </c>
      <c r="H92" s="106" t="str">
        <f>$H$22</f>
        <v>NIST SP 800-53r4</v>
      </c>
      <c r="I92" s="6"/>
      <c r="J92" s="2"/>
      <c r="K92" s="2"/>
      <c r="L92" s="2"/>
      <c r="M92" s="2"/>
      <c r="N92" s="2"/>
      <c r="O92" s="2"/>
      <c r="P92" s="2"/>
      <c r="Q92" s="2"/>
      <c r="R92" s="2"/>
      <c r="S92" s="2"/>
      <c r="T92" s="2"/>
      <c r="U92" s="2"/>
      <c r="V92" s="2"/>
      <c r="W92" s="2"/>
      <c r="X92" s="2"/>
      <c r="Y92" s="2"/>
      <c r="Z92" s="2"/>
    </row>
    <row r="93" spans="1:26" ht="63.8" customHeight="1">
      <c r="A93" s="59" t="s">
        <v>155</v>
      </c>
      <c r="B93" s="59" t="str">
        <f>VLOOKUP(A93,'HECVAT - Lite'!A$23:B$97,2,FALSE)</f>
        <v>Are systems that support this service managed via a separate management network?</v>
      </c>
      <c r="C93" s="108" t="s">
        <v>193</v>
      </c>
      <c r="D93" s="107"/>
      <c r="E93" s="108" t="s">
        <v>264</v>
      </c>
      <c r="F93" s="108" t="s">
        <v>294</v>
      </c>
      <c r="G93" s="110" t="s">
        <v>295</v>
      </c>
      <c r="H93" s="108" t="s">
        <v>296</v>
      </c>
      <c r="I93" s="6" t="s">
        <v>157</v>
      </c>
      <c r="J93" s="2"/>
      <c r="K93" s="2"/>
      <c r="L93" s="2"/>
      <c r="M93" s="2"/>
      <c r="N93" s="2"/>
      <c r="O93" s="2"/>
      <c r="P93" s="2"/>
      <c r="Q93" s="2"/>
      <c r="R93" s="2"/>
      <c r="S93" s="2"/>
      <c r="T93" s="2"/>
      <c r="U93" s="2"/>
      <c r="V93" s="2"/>
      <c r="W93" s="2"/>
      <c r="X93" s="2"/>
      <c r="Y93" s="2"/>
      <c r="Z93" s="2"/>
    </row>
    <row r="94" spans="1:26" ht="63.8" customHeight="1">
      <c r="A94" s="59" t="s">
        <v>158</v>
      </c>
      <c r="B94" s="59" t="str">
        <f>VLOOKUP(A94,'HECVAT - Lite'!A$23:B$97,2,FALSE)</f>
        <v>Do you have a systems management and configuration strategy that encompasses servers, appliances, and mobile devices (company and employee owned)?</v>
      </c>
      <c r="C94" s="108" t="s">
        <v>273</v>
      </c>
      <c r="D94" s="107"/>
      <c r="E94" s="108" t="s">
        <v>199</v>
      </c>
      <c r="F94" s="108" t="s">
        <v>297</v>
      </c>
      <c r="G94" s="110" t="s">
        <v>298</v>
      </c>
      <c r="H94" s="108" t="s">
        <v>299</v>
      </c>
      <c r="I94" s="6" t="s">
        <v>159</v>
      </c>
      <c r="J94" s="2"/>
      <c r="K94" s="2"/>
      <c r="L94" s="2"/>
      <c r="M94" s="2"/>
      <c r="N94" s="2"/>
      <c r="O94" s="2"/>
      <c r="P94" s="2"/>
      <c r="Q94" s="2"/>
      <c r="R94" s="2"/>
      <c r="S94" s="2"/>
      <c r="T94" s="2"/>
      <c r="U94" s="2"/>
      <c r="V94" s="2"/>
      <c r="W94" s="2"/>
      <c r="X94" s="2"/>
      <c r="Y94" s="2"/>
      <c r="Z94" s="2"/>
    </row>
    <row r="95" spans="1:26" ht="47.95" customHeight="1">
      <c r="A95" s="257" t="s">
        <v>160</v>
      </c>
      <c r="B95" s="256"/>
      <c r="C95" s="106" t="str">
        <f>$C$22</f>
        <v>CIS Critical Security Controls v6.1</v>
      </c>
      <c r="D95" s="106" t="str">
        <f>$D$22</f>
        <v>HIPAA</v>
      </c>
      <c r="E95" s="106" t="str">
        <f>$E$22</f>
        <v>ISO 27002:2013</v>
      </c>
      <c r="F95" s="106" t="str">
        <f>$F$22</f>
        <v>NIST Cybersecurity Framework</v>
      </c>
      <c r="G95" s="97" t="str">
        <f>$G$22</f>
        <v>NIST SP 800-171r1</v>
      </c>
      <c r="H95" s="106" t="str">
        <f>$H$22</f>
        <v>NIST SP 800-53r4</v>
      </c>
      <c r="I95" s="6"/>
      <c r="J95" s="2"/>
      <c r="K95" s="2"/>
      <c r="L95" s="2"/>
      <c r="M95" s="2"/>
      <c r="N95" s="2"/>
      <c r="O95" s="2"/>
      <c r="P95" s="2"/>
      <c r="Q95" s="2"/>
      <c r="R95" s="2"/>
      <c r="S95" s="2"/>
      <c r="T95" s="2"/>
      <c r="U95" s="2"/>
      <c r="V95" s="2"/>
      <c r="W95" s="2"/>
      <c r="X95" s="2"/>
      <c r="Y95" s="2"/>
      <c r="Z95" s="2"/>
    </row>
    <row r="96" spans="1:26" ht="63.8" customHeight="1">
      <c r="A96" s="59" t="s">
        <v>161</v>
      </c>
      <c r="B96" s="59" t="str">
        <f>VLOOKUP(A96,'HECVAT - Lite'!A$23:B$97,2,FALSE)</f>
        <v>Have your systems and applications had a third party security assessment completed in the last year?</v>
      </c>
      <c r="C96" s="108" t="s">
        <v>285</v>
      </c>
      <c r="D96" s="111"/>
      <c r="E96" s="108" t="s">
        <v>238</v>
      </c>
      <c r="F96" s="108" t="s">
        <v>300</v>
      </c>
      <c r="G96" s="110" t="s">
        <v>301</v>
      </c>
      <c r="H96" s="108" t="s">
        <v>302</v>
      </c>
      <c r="I96" s="6" t="s">
        <v>162</v>
      </c>
      <c r="J96" s="2"/>
      <c r="K96" s="2"/>
      <c r="L96" s="2"/>
      <c r="M96" s="2"/>
      <c r="N96" s="2"/>
      <c r="O96" s="2"/>
      <c r="P96" s="2"/>
      <c r="Q96" s="2"/>
      <c r="R96" s="2"/>
      <c r="S96" s="2"/>
      <c r="T96" s="2"/>
      <c r="U96" s="2"/>
      <c r="V96" s="2"/>
      <c r="W96" s="2"/>
      <c r="X96" s="2"/>
      <c r="Y96" s="2"/>
      <c r="Z96" s="2"/>
    </row>
    <row r="97" spans="1:26" ht="63.8" customHeight="1">
      <c r="A97" s="59" t="s">
        <v>163</v>
      </c>
      <c r="B97" s="59" t="str">
        <f>VLOOKUP(A97,'HECVAT - Lite'!A$23:B$97,2,FALSE)</f>
        <v xml:space="preserve">Are your systems and applications scanned for vulnerabilities [that are remediated] prior to new releases?                            </v>
      </c>
      <c r="C97" s="108" t="s">
        <v>285</v>
      </c>
      <c r="D97" s="111"/>
      <c r="E97" s="107"/>
      <c r="F97" s="108" t="s">
        <v>300</v>
      </c>
      <c r="G97" s="110" t="s">
        <v>301</v>
      </c>
      <c r="H97" s="108" t="s">
        <v>302</v>
      </c>
      <c r="I97" s="6" t="s">
        <v>164</v>
      </c>
      <c r="J97" s="2"/>
      <c r="K97" s="2"/>
      <c r="L97" s="2"/>
      <c r="M97" s="2"/>
      <c r="N97" s="2"/>
      <c r="O97" s="2"/>
      <c r="P97" s="2"/>
      <c r="Q97" s="2"/>
      <c r="R97" s="2"/>
      <c r="S97" s="2"/>
      <c r="T97" s="2"/>
      <c r="U97" s="2"/>
      <c r="V97" s="2"/>
      <c r="W97" s="2"/>
      <c r="X97" s="2"/>
      <c r="Y97" s="2"/>
      <c r="Z97" s="2"/>
    </row>
    <row r="98" spans="1:26" ht="15.75" customHeight="1">
      <c r="B98" s="2"/>
      <c r="C98" s="10"/>
      <c r="D98" s="1"/>
      <c r="E98" s="11"/>
      <c r="F98" s="10"/>
      <c r="G98" s="1"/>
      <c r="H98" s="120"/>
      <c r="I98" s="6"/>
      <c r="J98" s="2"/>
      <c r="K98" s="2"/>
      <c r="L98" s="2"/>
      <c r="M98" s="2"/>
      <c r="N98" s="2"/>
      <c r="O98" s="2"/>
      <c r="P98" s="2"/>
      <c r="Q98" s="2"/>
      <c r="R98" s="2"/>
      <c r="S98" s="2"/>
      <c r="T98" s="2"/>
      <c r="U98" s="2"/>
      <c r="V98" s="2"/>
      <c r="W98" s="2"/>
      <c r="X98" s="2"/>
      <c r="Y98" s="2"/>
      <c r="Z98" s="2"/>
    </row>
    <row r="99" spans="1:26" ht="15.75" customHeight="1">
      <c r="B99" s="2"/>
      <c r="C99" s="10"/>
      <c r="D99" s="1"/>
      <c r="E99" s="11"/>
      <c r="F99" s="10"/>
      <c r="G99" s="1"/>
      <c r="H99" s="120"/>
      <c r="I99" s="6"/>
      <c r="J99" s="2"/>
      <c r="K99" s="2"/>
      <c r="L99" s="2"/>
      <c r="M99" s="2"/>
      <c r="N99" s="2"/>
      <c r="O99" s="2"/>
      <c r="P99" s="2"/>
      <c r="Q99" s="2"/>
      <c r="R99" s="2"/>
      <c r="S99" s="2"/>
      <c r="T99" s="2"/>
      <c r="U99" s="2"/>
      <c r="V99" s="2"/>
      <c r="W99" s="2"/>
      <c r="X99" s="2"/>
      <c r="Y99" s="2"/>
      <c r="Z99" s="2"/>
    </row>
    <row r="100" spans="1:26" ht="15.75" customHeight="1">
      <c r="A100" s="15" t="s">
        <v>165</v>
      </c>
      <c r="B100" s="2">
        <v>4</v>
      </c>
      <c r="C100" s="10"/>
      <c r="D100" s="1"/>
      <c r="E100" s="11"/>
      <c r="F100" s="10"/>
      <c r="G100" s="1"/>
      <c r="H100" s="120"/>
      <c r="I100" s="6"/>
      <c r="J100" s="2"/>
      <c r="K100" s="2"/>
      <c r="L100" s="2"/>
      <c r="M100" s="2"/>
      <c r="N100" s="2"/>
      <c r="O100" s="2"/>
      <c r="P100" s="2"/>
      <c r="Q100" s="2"/>
      <c r="R100" s="2"/>
      <c r="S100" s="2"/>
      <c r="T100" s="2"/>
      <c r="U100" s="2"/>
      <c r="V100" s="2"/>
      <c r="W100" s="2"/>
      <c r="X100" s="2"/>
      <c r="Y100" s="2"/>
      <c r="Z100" s="2"/>
    </row>
    <row r="101" spans="1:26" ht="15.75" customHeight="1">
      <c r="A101" s="15" t="s">
        <v>166</v>
      </c>
      <c r="B101" s="2">
        <v>5</v>
      </c>
      <c r="C101" s="10"/>
      <c r="D101" s="1"/>
      <c r="E101" s="11"/>
      <c r="F101" s="10"/>
      <c r="G101" s="1"/>
      <c r="H101" s="120"/>
      <c r="I101" s="6"/>
      <c r="J101" s="2"/>
      <c r="K101" s="2"/>
      <c r="L101" s="2"/>
      <c r="M101" s="2"/>
      <c r="N101" s="2"/>
      <c r="O101" s="2"/>
      <c r="P101" s="2"/>
      <c r="Q101" s="2"/>
      <c r="R101" s="2"/>
      <c r="S101" s="2"/>
      <c r="T101" s="2"/>
      <c r="U101" s="2"/>
      <c r="V101" s="2"/>
      <c r="W101" s="2"/>
      <c r="X101" s="2"/>
      <c r="Y101" s="2"/>
      <c r="Z101" s="2"/>
    </row>
    <row r="102" spans="1:26" ht="15.75" customHeight="1">
      <c r="A102" s="15" t="s">
        <v>167</v>
      </c>
      <c r="B102" s="2">
        <v>6</v>
      </c>
      <c r="C102" s="10"/>
      <c r="D102" s="1"/>
      <c r="E102" s="11"/>
      <c r="F102" s="10"/>
      <c r="G102" s="1"/>
      <c r="H102" s="120"/>
      <c r="I102" s="6"/>
      <c r="J102" s="2"/>
      <c r="K102" s="2"/>
      <c r="L102" s="2"/>
      <c r="M102" s="2"/>
      <c r="N102" s="2"/>
      <c r="O102" s="2"/>
      <c r="P102" s="2"/>
      <c r="Q102" s="2"/>
      <c r="R102" s="2"/>
      <c r="S102" s="2"/>
      <c r="T102" s="2"/>
      <c r="U102" s="2"/>
      <c r="V102" s="2"/>
      <c r="W102" s="2"/>
      <c r="X102" s="2"/>
      <c r="Y102" s="2"/>
      <c r="Z102" s="2"/>
    </row>
    <row r="103" spans="1:26" ht="15.75" customHeight="1">
      <c r="A103" s="15" t="s">
        <v>168</v>
      </c>
      <c r="B103" s="2">
        <v>7</v>
      </c>
      <c r="C103" s="10"/>
      <c r="D103" s="1"/>
      <c r="E103" s="11"/>
      <c r="F103" s="10"/>
      <c r="G103" s="1"/>
      <c r="H103" s="120"/>
      <c r="I103" s="6"/>
      <c r="J103" s="2"/>
      <c r="K103" s="2"/>
      <c r="L103" s="2"/>
      <c r="M103" s="2"/>
      <c r="N103" s="2"/>
      <c r="O103" s="2"/>
      <c r="P103" s="2"/>
      <c r="Q103" s="2"/>
      <c r="R103" s="2"/>
      <c r="S103" s="2"/>
      <c r="T103" s="2"/>
      <c r="U103" s="2"/>
      <c r="V103" s="2"/>
      <c r="W103" s="2"/>
      <c r="X103" s="2"/>
      <c r="Y103" s="2"/>
      <c r="Z103" s="2"/>
    </row>
    <row r="104" spans="1:26" ht="15.75" customHeight="1">
      <c r="A104" s="15" t="s">
        <v>169</v>
      </c>
      <c r="B104" s="2">
        <v>8</v>
      </c>
      <c r="C104" s="10"/>
      <c r="D104" s="1"/>
      <c r="E104" s="11"/>
      <c r="F104" s="10"/>
      <c r="G104" s="1"/>
      <c r="H104" s="120"/>
      <c r="I104" s="6"/>
      <c r="J104" s="2"/>
      <c r="K104" s="2"/>
      <c r="L104" s="2"/>
      <c r="M104" s="2"/>
      <c r="N104" s="2"/>
      <c r="O104" s="2"/>
      <c r="P104" s="2"/>
      <c r="Q104" s="2"/>
      <c r="R104" s="2"/>
      <c r="S104" s="2"/>
      <c r="T104" s="2"/>
      <c r="U104" s="2"/>
      <c r="V104" s="2"/>
      <c r="W104" s="2"/>
      <c r="X104" s="2"/>
      <c r="Y104" s="2"/>
      <c r="Z104" s="2"/>
    </row>
    <row r="105" spans="1:26" ht="15.75" customHeight="1">
      <c r="A105" s="15" t="s">
        <v>170</v>
      </c>
      <c r="B105" s="2">
        <v>9</v>
      </c>
      <c r="C105" s="10"/>
      <c r="D105" s="1"/>
      <c r="E105" s="11"/>
      <c r="F105" s="10"/>
      <c r="G105" s="1"/>
      <c r="H105" s="120"/>
      <c r="I105" s="6"/>
      <c r="J105" s="2"/>
      <c r="K105" s="2"/>
      <c r="L105" s="2"/>
      <c r="M105" s="2"/>
      <c r="N105" s="2"/>
      <c r="O105" s="2"/>
      <c r="P105" s="2"/>
      <c r="Q105" s="2"/>
      <c r="R105" s="2"/>
      <c r="S105" s="2"/>
      <c r="T105" s="2"/>
      <c r="U105" s="2"/>
      <c r="V105" s="2"/>
      <c r="W105" s="2"/>
      <c r="X105" s="2"/>
      <c r="Y105" s="2"/>
      <c r="Z105" s="2"/>
    </row>
    <row r="106" spans="1:26" ht="15.75" customHeight="1">
      <c r="B106" s="2"/>
      <c r="C106" s="10"/>
      <c r="D106" s="1"/>
      <c r="E106" s="11"/>
      <c r="F106" s="10"/>
      <c r="G106" s="1"/>
      <c r="H106" s="120"/>
      <c r="I106" s="6"/>
      <c r="J106" s="2"/>
      <c r="K106" s="2"/>
      <c r="L106" s="2"/>
      <c r="M106" s="2"/>
      <c r="N106" s="2"/>
      <c r="O106" s="2"/>
      <c r="P106" s="2"/>
      <c r="Q106" s="2"/>
      <c r="R106" s="2"/>
      <c r="S106" s="2"/>
      <c r="T106" s="2"/>
      <c r="U106" s="2"/>
      <c r="V106" s="2"/>
      <c r="W106" s="2"/>
      <c r="X106" s="2"/>
      <c r="Y106" s="2"/>
      <c r="Z106" s="2"/>
    </row>
    <row r="107" spans="1:26" ht="15.75" customHeight="1">
      <c r="C107" s="10"/>
      <c r="D107" s="1"/>
      <c r="E107" s="11"/>
      <c r="F107" s="10"/>
      <c r="G107" s="1"/>
      <c r="H107" s="120"/>
      <c r="I107" s="6"/>
      <c r="J107" s="2"/>
      <c r="K107" s="2"/>
      <c r="L107" s="2"/>
      <c r="M107" s="2"/>
      <c r="N107" s="2"/>
      <c r="O107" s="2"/>
      <c r="P107" s="2"/>
      <c r="Q107" s="2"/>
      <c r="R107" s="2"/>
      <c r="S107" s="2"/>
      <c r="T107" s="2"/>
      <c r="U107" s="2"/>
      <c r="V107" s="2"/>
      <c r="W107" s="2"/>
      <c r="X107" s="2"/>
      <c r="Y107" s="2"/>
      <c r="Z107" s="2"/>
    </row>
    <row r="108" spans="1:26" ht="15.75" customHeight="1">
      <c r="C108" s="10"/>
      <c r="D108" s="1"/>
      <c r="E108" s="11"/>
      <c r="F108" s="10"/>
      <c r="G108" s="1"/>
      <c r="H108" s="120"/>
      <c r="I108" s="6"/>
      <c r="J108" s="2"/>
      <c r="K108" s="2"/>
      <c r="L108" s="2"/>
      <c r="M108" s="2"/>
      <c r="N108" s="2"/>
      <c r="O108" s="2"/>
      <c r="P108" s="2"/>
      <c r="Q108" s="2"/>
      <c r="R108" s="2"/>
      <c r="S108" s="2"/>
      <c r="T108" s="2"/>
      <c r="U108" s="2"/>
      <c r="V108" s="2"/>
      <c r="W108" s="2"/>
      <c r="X108" s="2"/>
      <c r="Y108" s="2"/>
      <c r="Z108" s="2"/>
    </row>
    <row r="109" spans="1:26" ht="15.75" customHeight="1">
      <c r="C109" s="10"/>
      <c r="D109" s="1"/>
      <c r="E109" s="11"/>
      <c r="F109" s="10"/>
      <c r="G109" s="1"/>
      <c r="H109" s="120"/>
      <c r="I109" s="6"/>
      <c r="J109" s="2"/>
      <c r="K109" s="2"/>
      <c r="L109" s="2"/>
      <c r="M109" s="2"/>
      <c r="N109" s="2"/>
      <c r="O109" s="2"/>
      <c r="P109" s="2"/>
      <c r="Q109" s="2"/>
      <c r="R109" s="2"/>
      <c r="S109" s="2"/>
      <c r="T109" s="2"/>
      <c r="U109" s="2"/>
      <c r="V109" s="2"/>
      <c r="W109" s="2"/>
      <c r="X109" s="2"/>
      <c r="Y109" s="2"/>
      <c r="Z109" s="2"/>
    </row>
    <row r="110" spans="1:26" ht="15.75" customHeight="1">
      <c r="C110" s="10"/>
      <c r="D110" s="1"/>
      <c r="E110" s="11"/>
      <c r="F110" s="10"/>
      <c r="G110" s="1"/>
      <c r="H110" s="120"/>
      <c r="I110" s="6"/>
      <c r="J110" s="2"/>
      <c r="K110" s="2"/>
      <c r="L110" s="2"/>
      <c r="M110" s="2"/>
      <c r="N110" s="2"/>
      <c r="O110" s="2"/>
      <c r="P110" s="2"/>
      <c r="Q110" s="2"/>
      <c r="R110" s="2"/>
      <c r="S110" s="2"/>
      <c r="T110" s="2"/>
      <c r="U110" s="2"/>
      <c r="V110" s="2"/>
      <c r="W110" s="2"/>
      <c r="X110" s="2"/>
      <c r="Y110" s="2"/>
      <c r="Z110" s="2"/>
    </row>
    <row r="111" spans="1:26" ht="15.75" customHeight="1">
      <c r="C111" s="10"/>
      <c r="D111" s="1"/>
      <c r="E111" s="11"/>
      <c r="F111" s="10"/>
      <c r="G111" s="1"/>
      <c r="H111" s="120"/>
      <c r="I111" s="6"/>
      <c r="J111" s="2"/>
      <c r="K111" s="2"/>
      <c r="L111" s="2"/>
      <c r="M111" s="2"/>
      <c r="N111" s="2"/>
      <c r="O111" s="2"/>
      <c r="P111" s="2"/>
      <c r="Q111" s="2"/>
      <c r="R111" s="2"/>
      <c r="S111" s="2"/>
      <c r="T111" s="2"/>
      <c r="U111" s="2"/>
      <c r="V111" s="2"/>
      <c r="W111" s="2"/>
      <c r="X111" s="2"/>
      <c r="Y111" s="2"/>
      <c r="Z111" s="2"/>
    </row>
    <row r="112" spans="1:26" ht="15.75" customHeight="1">
      <c r="C112" s="10"/>
      <c r="D112" s="1"/>
      <c r="E112" s="11"/>
      <c r="F112" s="10"/>
      <c r="G112" s="1"/>
      <c r="H112" s="120"/>
      <c r="I112" s="6"/>
      <c r="J112" s="2"/>
      <c r="K112" s="2"/>
      <c r="L112" s="2"/>
      <c r="M112" s="2"/>
      <c r="N112" s="2"/>
      <c r="O112" s="2"/>
      <c r="P112" s="2"/>
      <c r="Q112" s="2"/>
      <c r="R112" s="2"/>
      <c r="S112" s="2"/>
      <c r="T112" s="2"/>
      <c r="U112" s="2"/>
      <c r="V112" s="2"/>
      <c r="W112" s="2"/>
      <c r="X112" s="2"/>
      <c r="Y112" s="2"/>
      <c r="Z112" s="2"/>
    </row>
    <row r="113" spans="3:26" ht="15.75" customHeight="1">
      <c r="C113" s="10"/>
      <c r="D113" s="1"/>
      <c r="E113" s="11"/>
      <c r="F113" s="10"/>
      <c r="G113" s="1"/>
      <c r="H113" s="120"/>
      <c r="I113" s="6"/>
      <c r="J113" s="2"/>
      <c r="K113" s="2"/>
      <c r="L113" s="2"/>
      <c r="M113" s="2"/>
      <c r="N113" s="2"/>
      <c r="O113" s="2"/>
      <c r="P113" s="2"/>
      <c r="Q113" s="2"/>
      <c r="R113" s="2"/>
      <c r="S113" s="2"/>
      <c r="T113" s="2"/>
      <c r="U113" s="2"/>
      <c r="V113" s="2"/>
      <c r="W113" s="2"/>
      <c r="X113" s="2"/>
      <c r="Y113" s="2"/>
      <c r="Z113" s="2"/>
    </row>
    <row r="114" spans="3:26" ht="15.75" customHeight="1">
      <c r="C114" s="10"/>
      <c r="D114" s="1"/>
      <c r="E114" s="11"/>
      <c r="F114" s="10"/>
      <c r="G114" s="1"/>
      <c r="H114" s="120"/>
      <c r="I114" s="6"/>
      <c r="J114" s="2"/>
      <c r="K114" s="2"/>
      <c r="L114" s="2"/>
      <c r="M114" s="2"/>
      <c r="N114" s="2"/>
      <c r="O114" s="2"/>
      <c r="P114" s="2"/>
      <c r="Q114" s="2"/>
      <c r="R114" s="2"/>
      <c r="S114" s="2"/>
      <c r="T114" s="2"/>
      <c r="U114" s="2"/>
      <c r="V114" s="2"/>
      <c r="W114" s="2"/>
      <c r="X114" s="2"/>
      <c r="Y114" s="2"/>
      <c r="Z114" s="2"/>
    </row>
    <row r="115" spans="3:26" ht="15.75" customHeight="1">
      <c r="C115" s="10"/>
      <c r="D115" s="1"/>
      <c r="E115" s="11"/>
      <c r="F115" s="10"/>
      <c r="G115" s="1"/>
      <c r="H115" s="120"/>
      <c r="I115" s="6"/>
      <c r="J115" s="2"/>
      <c r="K115" s="2"/>
      <c r="L115" s="2"/>
      <c r="M115" s="2"/>
      <c r="N115" s="2"/>
      <c r="O115" s="2"/>
      <c r="P115" s="2"/>
      <c r="Q115" s="2"/>
      <c r="R115" s="2"/>
      <c r="S115" s="2"/>
      <c r="T115" s="2"/>
      <c r="U115" s="2"/>
      <c r="V115" s="2"/>
      <c r="W115" s="2"/>
      <c r="X115" s="2"/>
      <c r="Y115" s="2"/>
      <c r="Z115" s="2"/>
    </row>
    <row r="116" spans="3:26" ht="15.75" customHeight="1">
      <c r="C116" s="10"/>
      <c r="D116" s="1"/>
      <c r="E116" s="11"/>
      <c r="F116" s="10"/>
      <c r="G116" s="1"/>
      <c r="H116" s="120"/>
      <c r="I116" s="6"/>
      <c r="J116" s="2"/>
      <c r="K116" s="2"/>
      <c r="L116" s="2"/>
      <c r="M116" s="2"/>
      <c r="N116" s="2"/>
      <c r="O116" s="2"/>
      <c r="P116" s="2"/>
      <c r="Q116" s="2"/>
      <c r="R116" s="2"/>
      <c r="S116" s="2"/>
      <c r="T116" s="2"/>
      <c r="U116" s="2"/>
      <c r="V116" s="2"/>
      <c r="W116" s="2"/>
      <c r="X116" s="2"/>
      <c r="Y116" s="2"/>
      <c r="Z116" s="2"/>
    </row>
    <row r="117" spans="3:26" ht="15.75" customHeight="1">
      <c r="C117" s="10"/>
      <c r="D117" s="1"/>
      <c r="E117" s="11"/>
      <c r="F117" s="10"/>
      <c r="G117" s="1"/>
      <c r="H117" s="120"/>
      <c r="I117" s="6"/>
      <c r="J117" s="2"/>
      <c r="K117" s="2"/>
      <c r="L117" s="2"/>
      <c r="M117" s="2"/>
      <c r="N117" s="2"/>
      <c r="O117" s="2"/>
      <c r="P117" s="2"/>
      <c r="Q117" s="2"/>
      <c r="R117" s="2"/>
      <c r="S117" s="2"/>
      <c r="T117" s="2"/>
      <c r="U117" s="2"/>
      <c r="V117" s="2"/>
      <c r="W117" s="2"/>
      <c r="X117" s="2"/>
      <c r="Y117" s="2"/>
      <c r="Z117" s="2"/>
    </row>
    <row r="118" spans="3:26" ht="15.75" customHeight="1">
      <c r="C118" s="10"/>
      <c r="D118" s="1"/>
      <c r="E118" s="11"/>
      <c r="F118" s="10"/>
      <c r="G118" s="1"/>
      <c r="H118" s="120"/>
      <c r="I118" s="6"/>
      <c r="J118" s="2"/>
      <c r="K118" s="2"/>
      <c r="L118" s="2"/>
      <c r="M118" s="2"/>
      <c r="N118" s="2"/>
      <c r="O118" s="2"/>
      <c r="P118" s="2"/>
      <c r="Q118" s="2"/>
      <c r="R118" s="2"/>
      <c r="S118" s="2"/>
      <c r="T118" s="2"/>
      <c r="U118" s="2"/>
      <c r="V118" s="2"/>
      <c r="W118" s="2"/>
      <c r="X118" s="2"/>
      <c r="Y118" s="2"/>
      <c r="Z118" s="2"/>
    </row>
    <row r="119" spans="3:26" ht="15.75" customHeight="1">
      <c r="C119" s="10"/>
      <c r="D119" s="1"/>
      <c r="E119" s="11"/>
      <c r="F119" s="10"/>
      <c r="G119" s="1"/>
      <c r="H119" s="120"/>
      <c r="I119" s="6"/>
      <c r="J119" s="2"/>
      <c r="K119" s="2"/>
      <c r="L119" s="2"/>
      <c r="M119" s="2"/>
      <c r="N119" s="2"/>
      <c r="O119" s="2"/>
      <c r="P119" s="2"/>
      <c r="Q119" s="2"/>
      <c r="R119" s="2"/>
      <c r="S119" s="2"/>
      <c r="T119" s="2"/>
      <c r="U119" s="2"/>
      <c r="V119" s="2"/>
      <c r="W119" s="2"/>
      <c r="X119" s="2"/>
      <c r="Y119" s="2"/>
      <c r="Z119" s="2"/>
    </row>
    <row r="120" spans="3:26" ht="15.75" customHeight="1">
      <c r="C120" s="10"/>
      <c r="D120" s="1"/>
      <c r="E120" s="11"/>
      <c r="F120" s="10"/>
      <c r="G120" s="1"/>
      <c r="H120" s="120"/>
      <c r="I120" s="6"/>
      <c r="J120" s="2"/>
      <c r="K120" s="2"/>
      <c r="L120" s="2"/>
      <c r="M120" s="2"/>
      <c r="N120" s="2"/>
      <c r="O120" s="2"/>
      <c r="P120" s="2"/>
      <c r="Q120" s="2"/>
      <c r="R120" s="2"/>
      <c r="S120" s="2"/>
      <c r="T120" s="2"/>
      <c r="U120" s="2"/>
      <c r="V120" s="2"/>
      <c r="W120" s="2"/>
      <c r="X120" s="2"/>
      <c r="Y120" s="2"/>
      <c r="Z120" s="2"/>
    </row>
    <row r="121" spans="3:26" ht="15.75" customHeight="1">
      <c r="C121" s="10"/>
      <c r="D121" s="1"/>
      <c r="E121" s="11"/>
      <c r="F121" s="10"/>
      <c r="G121" s="1"/>
      <c r="H121" s="120"/>
      <c r="I121" s="6"/>
      <c r="J121" s="2"/>
      <c r="K121" s="2"/>
      <c r="L121" s="2"/>
      <c r="M121" s="2"/>
      <c r="N121" s="2"/>
      <c r="O121" s="2"/>
      <c r="P121" s="2"/>
      <c r="Q121" s="2"/>
      <c r="R121" s="2"/>
      <c r="S121" s="2"/>
      <c r="T121" s="2"/>
      <c r="U121" s="2"/>
      <c r="V121" s="2"/>
      <c r="W121" s="2"/>
      <c r="X121" s="2"/>
      <c r="Y121" s="2"/>
      <c r="Z121" s="2"/>
    </row>
    <row r="122" spans="3:26" ht="15.75" customHeight="1">
      <c r="C122" s="10"/>
      <c r="D122" s="1"/>
      <c r="E122" s="11"/>
      <c r="F122" s="10"/>
      <c r="G122" s="1"/>
      <c r="H122" s="120"/>
      <c r="I122" s="6"/>
      <c r="J122" s="2"/>
      <c r="K122" s="2"/>
      <c r="L122" s="2"/>
      <c r="M122" s="2"/>
      <c r="N122" s="2"/>
      <c r="O122" s="2"/>
      <c r="P122" s="2"/>
      <c r="Q122" s="2"/>
      <c r="R122" s="2"/>
      <c r="S122" s="2"/>
      <c r="T122" s="2"/>
      <c r="U122" s="2"/>
      <c r="V122" s="2"/>
      <c r="W122" s="2"/>
      <c r="X122" s="2"/>
      <c r="Y122" s="2"/>
      <c r="Z122" s="2"/>
    </row>
    <row r="123" spans="3:26" ht="15.75" customHeight="1">
      <c r="C123" s="10"/>
      <c r="D123" s="1"/>
      <c r="E123" s="11"/>
      <c r="F123" s="10"/>
      <c r="G123" s="1"/>
      <c r="H123" s="120"/>
      <c r="I123" s="6"/>
      <c r="J123" s="2"/>
      <c r="K123" s="2"/>
      <c r="L123" s="2"/>
      <c r="M123" s="2"/>
      <c r="N123" s="2"/>
      <c r="O123" s="2"/>
      <c r="P123" s="2"/>
      <c r="Q123" s="2"/>
      <c r="R123" s="2"/>
      <c r="S123" s="2"/>
      <c r="T123" s="2"/>
      <c r="U123" s="2"/>
      <c r="V123" s="2"/>
      <c r="W123" s="2"/>
      <c r="X123" s="2"/>
      <c r="Y123" s="2"/>
      <c r="Z123" s="2"/>
    </row>
    <row r="124" spans="3:26" ht="15.75" customHeight="1">
      <c r="C124" s="10"/>
      <c r="D124" s="1"/>
      <c r="E124" s="11"/>
      <c r="F124" s="10"/>
      <c r="G124" s="1"/>
      <c r="H124" s="120"/>
      <c r="I124" s="6"/>
      <c r="J124" s="2"/>
      <c r="K124" s="2"/>
      <c r="L124" s="2"/>
      <c r="M124" s="2"/>
      <c r="N124" s="2"/>
      <c r="O124" s="2"/>
      <c r="P124" s="2"/>
      <c r="Q124" s="2"/>
      <c r="R124" s="2"/>
      <c r="S124" s="2"/>
      <c r="T124" s="2"/>
      <c r="U124" s="2"/>
      <c r="V124" s="2"/>
      <c r="W124" s="2"/>
      <c r="X124" s="2"/>
      <c r="Y124" s="2"/>
      <c r="Z124" s="2"/>
    </row>
    <row r="125" spans="3:26" ht="15.75" customHeight="1">
      <c r="C125" s="10"/>
      <c r="D125" s="1"/>
      <c r="E125" s="11"/>
      <c r="F125" s="10"/>
      <c r="G125" s="1"/>
      <c r="H125" s="120"/>
      <c r="I125" s="6"/>
      <c r="J125" s="2"/>
      <c r="K125" s="2"/>
      <c r="L125" s="2"/>
      <c r="M125" s="2"/>
      <c r="N125" s="2"/>
      <c r="O125" s="2"/>
      <c r="P125" s="2"/>
      <c r="Q125" s="2"/>
      <c r="R125" s="2"/>
      <c r="S125" s="2"/>
      <c r="T125" s="2"/>
      <c r="U125" s="2"/>
      <c r="V125" s="2"/>
      <c r="W125" s="2"/>
      <c r="X125" s="2"/>
      <c r="Y125" s="2"/>
      <c r="Z125" s="2"/>
    </row>
    <row r="126" spans="3:26" ht="15.75" customHeight="1">
      <c r="C126" s="10"/>
      <c r="D126" s="1"/>
      <c r="E126" s="11"/>
      <c r="F126" s="10"/>
      <c r="G126" s="1"/>
      <c r="H126" s="120"/>
      <c r="I126" s="6"/>
      <c r="J126" s="2"/>
      <c r="K126" s="2"/>
      <c r="L126" s="2"/>
      <c r="M126" s="2"/>
      <c r="N126" s="2"/>
      <c r="O126" s="2"/>
      <c r="P126" s="2"/>
      <c r="Q126" s="2"/>
      <c r="R126" s="2"/>
      <c r="S126" s="2"/>
      <c r="T126" s="2"/>
      <c r="U126" s="2"/>
      <c r="V126" s="2"/>
      <c r="W126" s="2"/>
      <c r="X126" s="2"/>
      <c r="Y126" s="2"/>
      <c r="Z126" s="2"/>
    </row>
    <row r="127" spans="3:26" ht="15.75" customHeight="1">
      <c r="C127" s="10"/>
      <c r="D127" s="1"/>
      <c r="E127" s="11"/>
      <c r="F127" s="10"/>
      <c r="G127" s="1"/>
      <c r="H127" s="120"/>
      <c r="I127" s="6"/>
      <c r="J127" s="2"/>
      <c r="K127" s="2"/>
      <c r="L127" s="2"/>
      <c r="M127" s="2"/>
      <c r="N127" s="2"/>
      <c r="O127" s="2"/>
      <c r="P127" s="2"/>
      <c r="Q127" s="2"/>
      <c r="R127" s="2"/>
      <c r="S127" s="2"/>
      <c r="T127" s="2"/>
      <c r="U127" s="2"/>
      <c r="V127" s="2"/>
      <c r="W127" s="2"/>
      <c r="X127" s="2"/>
      <c r="Y127" s="2"/>
      <c r="Z127" s="2"/>
    </row>
    <row r="128" spans="3:26" ht="15.75" customHeight="1">
      <c r="C128" s="10"/>
      <c r="D128" s="1"/>
      <c r="E128" s="11"/>
      <c r="F128" s="10"/>
      <c r="G128" s="1"/>
      <c r="H128" s="120"/>
      <c r="I128" s="6"/>
      <c r="J128" s="2"/>
      <c r="K128" s="2"/>
      <c r="L128" s="2"/>
      <c r="M128" s="2"/>
      <c r="N128" s="2"/>
      <c r="O128" s="2"/>
      <c r="P128" s="2"/>
      <c r="Q128" s="2"/>
      <c r="R128" s="2"/>
      <c r="S128" s="2"/>
      <c r="T128" s="2"/>
      <c r="U128" s="2"/>
      <c r="V128" s="2"/>
      <c r="W128" s="2"/>
      <c r="X128" s="2"/>
      <c r="Y128" s="2"/>
      <c r="Z128" s="2"/>
    </row>
    <row r="129" spans="3:26" ht="15.75" customHeight="1">
      <c r="C129" s="10"/>
      <c r="D129" s="1"/>
      <c r="E129" s="11"/>
      <c r="F129" s="10"/>
      <c r="G129" s="1"/>
      <c r="H129" s="120"/>
      <c r="I129" s="6"/>
      <c r="J129" s="2"/>
      <c r="K129" s="2"/>
      <c r="L129" s="2"/>
      <c r="M129" s="2"/>
      <c r="N129" s="2"/>
      <c r="O129" s="2"/>
      <c r="P129" s="2"/>
      <c r="Q129" s="2"/>
      <c r="R129" s="2"/>
      <c r="S129" s="2"/>
      <c r="T129" s="2"/>
      <c r="U129" s="2"/>
      <c r="V129" s="2"/>
      <c r="W129" s="2"/>
      <c r="X129" s="2"/>
      <c r="Y129" s="2"/>
      <c r="Z129" s="2"/>
    </row>
    <row r="130" spans="3:26" ht="15.75" customHeight="1">
      <c r="C130" s="10"/>
      <c r="D130" s="1"/>
      <c r="E130" s="11"/>
      <c r="F130" s="10"/>
      <c r="G130" s="1"/>
      <c r="H130" s="120"/>
      <c r="I130" s="6"/>
      <c r="J130" s="2"/>
      <c r="K130" s="2"/>
      <c r="L130" s="2"/>
      <c r="M130" s="2"/>
      <c r="N130" s="2"/>
      <c r="O130" s="2"/>
      <c r="P130" s="2"/>
      <c r="Q130" s="2"/>
      <c r="R130" s="2"/>
      <c r="S130" s="2"/>
      <c r="T130" s="2"/>
      <c r="U130" s="2"/>
      <c r="V130" s="2"/>
      <c r="W130" s="2"/>
      <c r="X130" s="2"/>
      <c r="Y130" s="2"/>
      <c r="Z130" s="2"/>
    </row>
    <row r="131" spans="3:26" ht="15.75" customHeight="1">
      <c r="C131" s="10"/>
      <c r="D131" s="1"/>
      <c r="E131" s="11"/>
      <c r="F131" s="10"/>
      <c r="G131" s="1"/>
      <c r="H131" s="120"/>
      <c r="I131" s="6"/>
      <c r="J131" s="2"/>
      <c r="K131" s="2"/>
      <c r="L131" s="2"/>
      <c r="M131" s="2"/>
      <c r="N131" s="2"/>
      <c r="O131" s="2"/>
      <c r="P131" s="2"/>
      <c r="Q131" s="2"/>
      <c r="R131" s="2"/>
      <c r="S131" s="2"/>
      <c r="T131" s="2"/>
      <c r="U131" s="2"/>
      <c r="V131" s="2"/>
      <c r="W131" s="2"/>
      <c r="X131" s="2"/>
      <c r="Y131" s="2"/>
      <c r="Z131" s="2"/>
    </row>
    <row r="132" spans="3:26" ht="15.75" customHeight="1">
      <c r="C132" s="10"/>
      <c r="D132" s="1"/>
      <c r="E132" s="11"/>
      <c r="F132" s="10"/>
      <c r="G132" s="1"/>
      <c r="H132" s="120"/>
      <c r="I132" s="6"/>
      <c r="J132" s="2"/>
      <c r="K132" s="2"/>
      <c r="L132" s="2"/>
      <c r="M132" s="2"/>
      <c r="N132" s="2"/>
      <c r="O132" s="2"/>
      <c r="P132" s="2"/>
      <c r="Q132" s="2"/>
      <c r="R132" s="2"/>
      <c r="S132" s="2"/>
      <c r="T132" s="2"/>
      <c r="U132" s="2"/>
      <c r="V132" s="2"/>
      <c r="W132" s="2"/>
      <c r="X132" s="2"/>
      <c r="Y132" s="2"/>
      <c r="Z132" s="2"/>
    </row>
    <row r="133" spans="3:26" ht="15.75" customHeight="1">
      <c r="C133" s="10"/>
      <c r="D133" s="1"/>
      <c r="E133" s="11"/>
      <c r="F133" s="10"/>
      <c r="G133" s="1"/>
      <c r="H133" s="120"/>
      <c r="I133" s="6"/>
      <c r="J133" s="2"/>
      <c r="K133" s="2"/>
      <c r="L133" s="2"/>
      <c r="M133" s="2"/>
      <c r="N133" s="2"/>
      <c r="O133" s="2"/>
      <c r="P133" s="2"/>
      <c r="Q133" s="2"/>
      <c r="R133" s="2"/>
      <c r="S133" s="2"/>
      <c r="T133" s="2"/>
      <c r="U133" s="2"/>
      <c r="V133" s="2"/>
      <c r="W133" s="2"/>
      <c r="X133" s="2"/>
      <c r="Y133" s="2"/>
      <c r="Z133" s="2"/>
    </row>
    <row r="134" spans="3:26" ht="15.75" customHeight="1">
      <c r="C134" s="10"/>
      <c r="D134" s="1"/>
      <c r="E134" s="11"/>
      <c r="F134" s="10"/>
      <c r="G134" s="1"/>
      <c r="H134" s="120"/>
      <c r="I134" s="6"/>
      <c r="J134" s="2"/>
      <c r="K134" s="2"/>
      <c r="L134" s="2"/>
      <c r="M134" s="2"/>
      <c r="N134" s="2"/>
      <c r="O134" s="2"/>
      <c r="P134" s="2"/>
      <c r="Q134" s="2"/>
      <c r="R134" s="2"/>
      <c r="S134" s="2"/>
      <c r="T134" s="2"/>
      <c r="U134" s="2"/>
      <c r="V134" s="2"/>
      <c r="W134" s="2"/>
      <c r="X134" s="2"/>
      <c r="Y134" s="2"/>
      <c r="Z134" s="2"/>
    </row>
    <row r="135" spans="3:26" ht="15.75" customHeight="1">
      <c r="C135" s="10"/>
      <c r="D135" s="1"/>
      <c r="E135" s="11"/>
      <c r="F135" s="10"/>
      <c r="G135" s="1"/>
      <c r="H135" s="120"/>
      <c r="I135" s="6"/>
      <c r="J135" s="2"/>
      <c r="K135" s="2"/>
      <c r="L135" s="2"/>
      <c r="M135" s="2"/>
      <c r="N135" s="2"/>
      <c r="O135" s="2"/>
      <c r="P135" s="2"/>
      <c r="Q135" s="2"/>
      <c r="R135" s="2"/>
      <c r="S135" s="2"/>
      <c r="T135" s="2"/>
      <c r="U135" s="2"/>
      <c r="V135" s="2"/>
      <c r="W135" s="2"/>
      <c r="X135" s="2"/>
      <c r="Y135" s="2"/>
      <c r="Z135" s="2"/>
    </row>
    <row r="136" spans="3:26" ht="15.75" customHeight="1">
      <c r="C136" s="10"/>
      <c r="D136" s="1"/>
      <c r="E136" s="11"/>
      <c r="F136" s="10"/>
      <c r="G136" s="1"/>
      <c r="H136" s="120"/>
      <c r="I136" s="6"/>
      <c r="J136" s="2"/>
      <c r="K136" s="2"/>
      <c r="L136" s="2"/>
      <c r="M136" s="2"/>
      <c r="N136" s="2"/>
      <c r="O136" s="2"/>
      <c r="P136" s="2"/>
      <c r="Q136" s="2"/>
      <c r="R136" s="2"/>
      <c r="S136" s="2"/>
      <c r="T136" s="2"/>
      <c r="U136" s="2"/>
      <c r="V136" s="2"/>
      <c r="W136" s="2"/>
      <c r="X136" s="2"/>
      <c r="Y136" s="2"/>
      <c r="Z136" s="2"/>
    </row>
    <row r="137" spans="3:26" ht="15.75" customHeight="1">
      <c r="C137" s="10"/>
      <c r="D137" s="1"/>
      <c r="E137" s="11"/>
      <c r="F137" s="10"/>
      <c r="G137" s="1"/>
      <c r="H137" s="120"/>
      <c r="I137" s="6"/>
      <c r="J137" s="2"/>
      <c r="K137" s="2"/>
      <c r="L137" s="2"/>
      <c r="M137" s="2"/>
      <c r="N137" s="2"/>
      <c r="O137" s="2"/>
      <c r="P137" s="2"/>
      <c r="Q137" s="2"/>
      <c r="R137" s="2"/>
      <c r="S137" s="2"/>
      <c r="T137" s="2"/>
      <c r="U137" s="2"/>
      <c r="V137" s="2"/>
      <c r="W137" s="2"/>
      <c r="X137" s="2"/>
      <c r="Y137" s="2"/>
      <c r="Z137" s="2"/>
    </row>
    <row r="138" spans="3:26" ht="15.75" customHeight="1">
      <c r="C138" s="10"/>
      <c r="D138" s="1"/>
      <c r="E138" s="11"/>
      <c r="F138" s="10"/>
      <c r="G138" s="1"/>
      <c r="H138" s="120"/>
      <c r="I138" s="6"/>
      <c r="J138" s="2"/>
      <c r="K138" s="2"/>
      <c r="L138" s="2"/>
      <c r="M138" s="2"/>
      <c r="N138" s="2"/>
      <c r="O138" s="2"/>
      <c r="P138" s="2"/>
      <c r="Q138" s="2"/>
      <c r="R138" s="2"/>
      <c r="S138" s="2"/>
      <c r="T138" s="2"/>
      <c r="U138" s="2"/>
      <c r="V138" s="2"/>
      <c r="W138" s="2"/>
      <c r="X138" s="2"/>
      <c r="Y138" s="2"/>
      <c r="Z138" s="2"/>
    </row>
    <row r="139" spans="3:26" ht="15.75" customHeight="1">
      <c r="C139" s="10"/>
      <c r="D139" s="1"/>
      <c r="E139" s="11"/>
      <c r="F139" s="10"/>
      <c r="G139" s="1"/>
      <c r="H139" s="120"/>
      <c r="I139" s="6"/>
      <c r="J139" s="2"/>
      <c r="K139" s="2"/>
      <c r="L139" s="2"/>
      <c r="M139" s="2"/>
      <c r="N139" s="2"/>
      <c r="O139" s="2"/>
      <c r="P139" s="2"/>
      <c r="Q139" s="2"/>
      <c r="R139" s="2"/>
      <c r="S139" s="2"/>
      <c r="T139" s="2"/>
      <c r="U139" s="2"/>
      <c r="V139" s="2"/>
      <c r="W139" s="2"/>
      <c r="X139" s="2"/>
      <c r="Y139" s="2"/>
      <c r="Z139" s="2"/>
    </row>
    <row r="140" spans="3:26" ht="15.75" customHeight="1">
      <c r="C140" s="10"/>
      <c r="D140" s="1"/>
      <c r="E140" s="11"/>
      <c r="F140" s="10"/>
      <c r="G140" s="1"/>
      <c r="H140" s="120"/>
      <c r="I140" s="6"/>
      <c r="J140" s="2"/>
      <c r="K140" s="2"/>
      <c r="L140" s="2"/>
      <c r="M140" s="2"/>
      <c r="N140" s="2"/>
      <c r="O140" s="2"/>
      <c r="P140" s="2"/>
      <c r="Q140" s="2"/>
      <c r="R140" s="2"/>
      <c r="S140" s="2"/>
      <c r="T140" s="2"/>
      <c r="U140" s="2"/>
      <c r="V140" s="2"/>
      <c r="W140" s="2"/>
      <c r="X140" s="2"/>
      <c r="Y140" s="2"/>
      <c r="Z140" s="2"/>
    </row>
    <row r="141" spans="3:26" ht="15.75" customHeight="1">
      <c r="C141" s="10"/>
      <c r="D141" s="1"/>
      <c r="E141" s="11"/>
      <c r="F141" s="10"/>
      <c r="G141" s="1"/>
      <c r="H141" s="120"/>
      <c r="I141" s="6"/>
      <c r="J141" s="2"/>
      <c r="K141" s="2"/>
      <c r="L141" s="2"/>
      <c r="M141" s="2"/>
      <c r="N141" s="2"/>
      <c r="O141" s="2"/>
      <c r="P141" s="2"/>
      <c r="Q141" s="2"/>
      <c r="R141" s="2"/>
      <c r="S141" s="2"/>
      <c r="T141" s="2"/>
      <c r="U141" s="2"/>
      <c r="V141" s="2"/>
      <c r="W141" s="2"/>
      <c r="X141" s="2"/>
      <c r="Y141" s="2"/>
      <c r="Z141" s="2"/>
    </row>
    <row r="142" spans="3:26" ht="15.75" customHeight="1">
      <c r="C142" s="10"/>
      <c r="D142" s="1"/>
      <c r="E142" s="11"/>
      <c r="F142" s="10"/>
      <c r="G142" s="1"/>
      <c r="H142" s="120"/>
      <c r="I142" s="6"/>
      <c r="J142" s="2"/>
      <c r="K142" s="2"/>
      <c r="L142" s="2"/>
      <c r="M142" s="2"/>
      <c r="N142" s="2"/>
      <c r="O142" s="2"/>
      <c r="P142" s="2"/>
      <c r="Q142" s="2"/>
      <c r="R142" s="2"/>
      <c r="S142" s="2"/>
      <c r="T142" s="2"/>
      <c r="U142" s="2"/>
      <c r="V142" s="2"/>
      <c r="W142" s="2"/>
      <c r="X142" s="2"/>
      <c r="Y142" s="2"/>
      <c r="Z142" s="2"/>
    </row>
    <row r="143" spans="3:26" ht="15.75" customHeight="1">
      <c r="C143" s="10"/>
      <c r="D143" s="1"/>
      <c r="E143" s="11"/>
      <c r="F143" s="10"/>
      <c r="G143" s="1"/>
      <c r="H143" s="120"/>
      <c r="I143" s="6"/>
      <c r="J143" s="2"/>
      <c r="K143" s="2"/>
      <c r="L143" s="2"/>
      <c r="M143" s="2"/>
      <c r="N143" s="2"/>
      <c r="O143" s="2"/>
      <c r="P143" s="2"/>
      <c r="Q143" s="2"/>
      <c r="R143" s="2"/>
      <c r="S143" s="2"/>
      <c r="T143" s="2"/>
      <c r="U143" s="2"/>
      <c r="V143" s="2"/>
      <c r="W143" s="2"/>
      <c r="X143" s="2"/>
      <c r="Y143" s="2"/>
      <c r="Z143" s="2"/>
    </row>
    <row r="144" spans="3:26" ht="15.75" customHeight="1">
      <c r="C144" s="10"/>
      <c r="D144" s="1"/>
      <c r="E144" s="11"/>
      <c r="F144" s="10"/>
      <c r="G144" s="1"/>
      <c r="H144" s="120"/>
      <c r="I144" s="6"/>
      <c r="J144" s="2"/>
      <c r="K144" s="2"/>
      <c r="L144" s="2"/>
      <c r="M144" s="2"/>
      <c r="N144" s="2"/>
      <c r="O144" s="2"/>
      <c r="P144" s="2"/>
      <c r="Q144" s="2"/>
      <c r="R144" s="2"/>
      <c r="S144" s="2"/>
      <c r="T144" s="2"/>
      <c r="U144" s="2"/>
      <c r="V144" s="2"/>
      <c r="W144" s="2"/>
      <c r="X144" s="2"/>
      <c r="Y144" s="2"/>
      <c r="Z144" s="2"/>
    </row>
    <row r="145" spans="3:26" ht="15.75" customHeight="1">
      <c r="C145" s="10"/>
      <c r="D145" s="1"/>
      <c r="E145" s="11"/>
      <c r="F145" s="10"/>
      <c r="G145" s="1"/>
      <c r="H145" s="120"/>
      <c r="I145" s="6"/>
      <c r="J145" s="2"/>
      <c r="K145" s="2"/>
      <c r="L145" s="2"/>
      <c r="M145" s="2"/>
      <c r="N145" s="2"/>
      <c r="O145" s="2"/>
      <c r="P145" s="2"/>
      <c r="Q145" s="2"/>
      <c r="R145" s="2"/>
      <c r="S145" s="2"/>
      <c r="T145" s="2"/>
      <c r="U145" s="2"/>
      <c r="V145" s="2"/>
      <c r="W145" s="2"/>
      <c r="X145" s="2"/>
      <c r="Y145" s="2"/>
      <c r="Z145" s="2"/>
    </row>
    <row r="146" spans="3:26" ht="15.75" customHeight="1">
      <c r="C146" s="10"/>
      <c r="D146" s="1"/>
      <c r="E146" s="11"/>
      <c r="F146" s="10"/>
      <c r="G146" s="1"/>
      <c r="H146" s="120"/>
      <c r="I146" s="6"/>
      <c r="J146" s="2"/>
      <c r="K146" s="2"/>
      <c r="L146" s="2"/>
      <c r="M146" s="2"/>
      <c r="N146" s="2"/>
      <c r="O146" s="2"/>
      <c r="P146" s="2"/>
      <c r="Q146" s="2"/>
      <c r="R146" s="2"/>
      <c r="S146" s="2"/>
      <c r="T146" s="2"/>
      <c r="U146" s="2"/>
      <c r="V146" s="2"/>
      <c r="W146" s="2"/>
      <c r="X146" s="2"/>
      <c r="Y146" s="2"/>
      <c r="Z146" s="2"/>
    </row>
    <row r="147" spans="3:26" ht="15.75" customHeight="1">
      <c r="C147" s="10"/>
      <c r="D147" s="1"/>
      <c r="E147" s="11"/>
      <c r="F147" s="10"/>
      <c r="G147" s="1"/>
      <c r="H147" s="120"/>
      <c r="I147" s="6"/>
      <c r="J147" s="2"/>
      <c r="K147" s="2"/>
      <c r="L147" s="2"/>
      <c r="M147" s="2"/>
      <c r="N147" s="2"/>
      <c r="O147" s="2"/>
      <c r="P147" s="2"/>
      <c r="Q147" s="2"/>
      <c r="R147" s="2"/>
      <c r="S147" s="2"/>
      <c r="T147" s="2"/>
      <c r="U147" s="2"/>
      <c r="V147" s="2"/>
      <c r="W147" s="2"/>
      <c r="X147" s="2"/>
      <c r="Y147" s="2"/>
      <c r="Z147" s="2"/>
    </row>
    <row r="148" spans="3:26" ht="15.75" customHeight="1">
      <c r="C148" s="10"/>
      <c r="D148" s="1"/>
      <c r="E148" s="11"/>
      <c r="F148" s="10"/>
      <c r="G148" s="1"/>
      <c r="H148" s="120"/>
      <c r="I148" s="6"/>
      <c r="J148" s="2"/>
      <c r="K148" s="2"/>
      <c r="L148" s="2"/>
      <c r="M148" s="2"/>
      <c r="N148" s="2"/>
      <c r="O148" s="2"/>
      <c r="P148" s="2"/>
      <c r="Q148" s="2"/>
      <c r="R148" s="2"/>
      <c r="S148" s="2"/>
      <c r="T148" s="2"/>
      <c r="U148" s="2"/>
      <c r="V148" s="2"/>
      <c r="W148" s="2"/>
      <c r="X148" s="2"/>
      <c r="Y148" s="2"/>
      <c r="Z148" s="2"/>
    </row>
    <row r="149" spans="3:26" ht="15.75" customHeight="1">
      <c r="C149" s="10"/>
      <c r="D149" s="1"/>
      <c r="E149" s="11"/>
      <c r="F149" s="10"/>
      <c r="G149" s="1"/>
      <c r="H149" s="120"/>
      <c r="I149" s="6"/>
      <c r="J149" s="2"/>
      <c r="K149" s="2"/>
      <c r="L149" s="2"/>
      <c r="M149" s="2"/>
      <c r="N149" s="2"/>
      <c r="O149" s="2"/>
      <c r="P149" s="2"/>
      <c r="Q149" s="2"/>
      <c r="R149" s="2"/>
      <c r="S149" s="2"/>
      <c r="T149" s="2"/>
      <c r="U149" s="2"/>
      <c r="V149" s="2"/>
      <c r="W149" s="2"/>
      <c r="X149" s="2"/>
      <c r="Y149" s="2"/>
      <c r="Z149" s="2"/>
    </row>
    <row r="150" spans="3:26" ht="15.75" customHeight="1">
      <c r="C150" s="10"/>
      <c r="D150" s="1"/>
      <c r="E150" s="11"/>
      <c r="F150" s="10"/>
      <c r="G150" s="1"/>
      <c r="H150" s="120"/>
      <c r="I150" s="6"/>
      <c r="J150" s="2"/>
      <c r="K150" s="2"/>
      <c r="L150" s="2"/>
      <c r="M150" s="2"/>
      <c r="N150" s="2"/>
      <c r="O150" s="2"/>
      <c r="P150" s="2"/>
      <c r="Q150" s="2"/>
      <c r="R150" s="2"/>
      <c r="S150" s="2"/>
      <c r="T150" s="2"/>
      <c r="U150" s="2"/>
      <c r="V150" s="2"/>
      <c r="W150" s="2"/>
      <c r="X150" s="2"/>
      <c r="Y150" s="2"/>
      <c r="Z150" s="2"/>
    </row>
    <row r="151" spans="3:26" ht="15.75" customHeight="1">
      <c r="C151" s="10"/>
      <c r="D151" s="1"/>
      <c r="E151" s="11"/>
      <c r="F151" s="10"/>
      <c r="G151" s="1"/>
      <c r="H151" s="120"/>
      <c r="I151" s="6"/>
      <c r="J151" s="2"/>
      <c r="K151" s="2"/>
      <c r="L151" s="2"/>
      <c r="M151" s="2"/>
      <c r="N151" s="2"/>
      <c r="O151" s="2"/>
      <c r="P151" s="2"/>
      <c r="Q151" s="2"/>
      <c r="R151" s="2"/>
      <c r="S151" s="2"/>
      <c r="T151" s="2"/>
      <c r="U151" s="2"/>
      <c r="V151" s="2"/>
      <c r="W151" s="2"/>
      <c r="X151" s="2"/>
      <c r="Y151" s="2"/>
      <c r="Z151" s="2"/>
    </row>
    <row r="152" spans="3:26" ht="15.75" customHeight="1">
      <c r="C152" s="10"/>
      <c r="D152" s="1"/>
      <c r="E152" s="11"/>
      <c r="F152" s="10"/>
      <c r="G152" s="1"/>
      <c r="H152" s="120"/>
      <c r="I152" s="6"/>
      <c r="J152" s="2"/>
      <c r="K152" s="2"/>
      <c r="L152" s="2"/>
      <c r="M152" s="2"/>
      <c r="N152" s="2"/>
      <c r="O152" s="2"/>
      <c r="P152" s="2"/>
      <c r="Q152" s="2"/>
      <c r="R152" s="2"/>
      <c r="S152" s="2"/>
      <c r="T152" s="2"/>
      <c r="U152" s="2"/>
      <c r="V152" s="2"/>
      <c r="W152" s="2"/>
      <c r="X152" s="2"/>
      <c r="Y152" s="2"/>
      <c r="Z152" s="2"/>
    </row>
    <row r="153" spans="3:26" ht="15.75" customHeight="1">
      <c r="C153" s="10"/>
      <c r="D153" s="1"/>
      <c r="E153" s="11"/>
      <c r="F153" s="10"/>
      <c r="G153" s="1"/>
      <c r="H153" s="120"/>
      <c r="I153" s="6"/>
      <c r="J153" s="2"/>
      <c r="K153" s="2"/>
      <c r="L153" s="2"/>
      <c r="M153" s="2"/>
      <c r="N153" s="2"/>
      <c r="O153" s="2"/>
      <c r="P153" s="2"/>
      <c r="Q153" s="2"/>
      <c r="R153" s="2"/>
      <c r="S153" s="2"/>
      <c r="T153" s="2"/>
      <c r="U153" s="2"/>
      <c r="V153" s="2"/>
      <c r="W153" s="2"/>
      <c r="X153" s="2"/>
      <c r="Y153" s="2"/>
      <c r="Z153" s="2"/>
    </row>
    <row r="154" spans="3:26" ht="15.75" customHeight="1">
      <c r="C154" s="10"/>
      <c r="D154" s="1"/>
      <c r="E154" s="11"/>
      <c r="F154" s="10"/>
      <c r="G154" s="1"/>
      <c r="H154" s="120"/>
      <c r="I154" s="6"/>
      <c r="J154" s="2"/>
      <c r="K154" s="2"/>
      <c r="L154" s="2"/>
      <c r="M154" s="2"/>
      <c r="N154" s="2"/>
      <c r="O154" s="2"/>
      <c r="P154" s="2"/>
      <c r="Q154" s="2"/>
      <c r="R154" s="2"/>
      <c r="S154" s="2"/>
      <c r="T154" s="2"/>
      <c r="U154" s="2"/>
      <c r="V154" s="2"/>
      <c r="W154" s="2"/>
      <c r="X154" s="2"/>
      <c r="Y154" s="2"/>
      <c r="Z154" s="2"/>
    </row>
    <row r="155" spans="3:26" ht="15.75" customHeight="1">
      <c r="C155" s="10"/>
      <c r="D155" s="1"/>
      <c r="E155" s="11"/>
      <c r="F155" s="10"/>
      <c r="G155" s="1"/>
      <c r="H155" s="120"/>
      <c r="I155" s="6"/>
      <c r="J155" s="2"/>
      <c r="K155" s="2"/>
      <c r="L155" s="2"/>
      <c r="M155" s="2"/>
      <c r="N155" s="2"/>
      <c r="O155" s="2"/>
      <c r="P155" s="2"/>
      <c r="Q155" s="2"/>
      <c r="R155" s="2"/>
      <c r="S155" s="2"/>
      <c r="T155" s="2"/>
      <c r="U155" s="2"/>
      <c r="V155" s="2"/>
      <c r="W155" s="2"/>
      <c r="X155" s="2"/>
      <c r="Y155" s="2"/>
      <c r="Z155" s="2"/>
    </row>
    <row r="156" spans="3:26" ht="15.75" customHeight="1">
      <c r="C156" s="10"/>
      <c r="D156" s="1"/>
      <c r="E156" s="11"/>
      <c r="F156" s="10"/>
      <c r="G156" s="1"/>
      <c r="H156" s="120"/>
      <c r="I156" s="6"/>
      <c r="J156" s="2"/>
      <c r="K156" s="2"/>
      <c r="L156" s="2"/>
      <c r="M156" s="2"/>
      <c r="N156" s="2"/>
      <c r="O156" s="2"/>
      <c r="P156" s="2"/>
      <c r="Q156" s="2"/>
      <c r="R156" s="2"/>
      <c r="S156" s="2"/>
      <c r="T156" s="2"/>
      <c r="U156" s="2"/>
      <c r="V156" s="2"/>
      <c r="W156" s="2"/>
      <c r="X156" s="2"/>
      <c r="Y156" s="2"/>
      <c r="Z156" s="2"/>
    </row>
    <row r="157" spans="3:26" ht="15.75" customHeight="1">
      <c r="C157" s="10"/>
      <c r="D157" s="1"/>
      <c r="E157" s="11"/>
      <c r="F157" s="10"/>
      <c r="G157" s="1"/>
      <c r="H157" s="120"/>
      <c r="I157" s="6"/>
      <c r="J157" s="2"/>
      <c r="K157" s="2"/>
      <c r="L157" s="2"/>
      <c r="M157" s="2"/>
      <c r="N157" s="2"/>
      <c r="O157" s="2"/>
      <c r="P157" s="2"/>
      <c r="Q157" s="2"/>
      <c r="R157" s="2"/>
      <c r="S157" s="2"/>
      <c r="T157" s="2"/>
      <c r="U157" s="2"/>
      <c r="V157" s="2"/>
      <c r="W157" s="2"/>
      <c r="X157" s="2"/>
      <c r="Y157" s="2"/>
      <c r="Z157" s="2"/>
    </row>
    <row r="158" spans="3:26" ht="15.75" customHeight="1">
      <c r="C158" s="10"/>
      <c r="D158" s="1"/>
      <c r="E158" s="11"/>
      <c r="F158" s="10"/>
      <c r="G158" s="1"/>
      <c r="H158" s="120"/>
      <c r="I158" s="6"/>
      <c r="J158" s="2"/>
      <c r="K158" s="2"/>
      <c r="L158" s="2"/>
      <c r="M158" s="2"/>
      <c r="N158" s="2"/>
      <c r="O158" s="2"/>
      <c r="P158" s="2"/>
      <c r="Q158" s="2"/>
      <c r="R158" s="2"/>
      <c r="S158" s="2"/>
      <c r="T158" s="2"/>
      <c r="U158" s="2"/>
      <c r="V158" s="2"/>
      <c r="W158" s="2"/>
      <c r="X158" s="2"/>
      <c r="Y158" s="2"/>
      <c r="Z158" s="2"/>
    </row>
    <row r="159" spans="3:26" ht="15.75" customHeight="1">
      <c r="C159" s="10"/>
      <c r="D159" s="1"/>
      <c r="E159" s="11"/>
      <c r="F159" s="10"/>
      <c r="G159" s="1"/>
      <c r="H159" s="120"/>
      <c r="I159" s="6"/>
      <c r="J159" s="2"/>
      <c r="K159" s="2"/>
      <c r="L159" s="2"/>
      <c r="M159" s="2"/>
      <c r="N159" s="2"/>
      <c r="O159" s="2"/>
      <c r="P159" s="2"/>
      <c r="Q159" s="2"/>
      <c r="R159" s="2"/>
      <c r="S159" s="2"/>
      <c r="T159" s="2"/>
      <c r="U159" s="2"/>
      <c r="V159" s="2"/>
      <c r="W159" s="2"/>
      <c r="X159" s="2"/>
      <c r="Y159" s="2"/>
      <c r="Z159" s="2"/>
    </row>
    <row r="160" spans="3:26" ht="15.75" customHeight="1">
      <c r="C160" s="10"/>
      <c r="D160" s="1"/>
      <c r="E160" s="11"/>
      <c r="F160" s="10"/>
      <c r="G160" s="1"/>
      <c r="H160" s="120"/>
      <c r="I160" s="6"/>
      <c r="J160" s="2"/>
      <c r="K160" s="2"/>
      <c r="L160" s="2"/>
      <c r="M160" s="2"/>
      <c r="N160" s="2"/>
      <c r="O160" s="2"/>
      <c r="P160" s="2"/>
      <c r="Q160" s="2"/>
      <c r="R160" s="2"/>
      <c r="S160" s="2"/>
      <c r="T160" s="2"/>
      <c r="U160" s="2"/>
      <c r="V160" s="2"/>
      <c r="W160" s="2"/>
      <c r="X160" s="2"/>
      <c r="Y160" s="2"/>
      <c r="Z160" s="2"/>
    </row>
    <row r="161" spans="3:26" ht="15.75" customHeight="1">
      <c r="C161" s="10"/>
      <c r="D161" s="1"/>
      <c r="E161" s="11"/>
      <c r="F161" s="10"/>
      <c r="G161" s="1"/>
      <c r="H161" s="120"/>
      <c r="I161" s="6"/>
      <c r="J161" s="2"/>
      <c r="K161" s="2"/>
      <c r="L161" s="2"/>
      <c r="M161" s="2"/>
      <c r="N161" s="2"/>
      <c r="O161" s="2"/>
      <c r="P161" s="2"/>
      <c r="Q161" s="2"/>
      <c r="R161" s="2"/>
      <c r="S161" s="2"/>
      <c r="T161" s="2"/>
      <c r="U161" s="2"/>
      <c r="V161" s="2"/>
      <c r="W161" s="2"/>
      <c r="X161" s="2"/>
      <c r="Y161" s="2"/>
      <c r="Z161" s="2"/>
    </row>
    <row r="162" spans="3:26" ht="15.75" customHeight="1">
      <c r="C162" s="10"/>
      <c r="D162" s="1"/>
      <c r="E162" s="11"/>
      <c r="F162" s="10"/>
      <c r="G162" s="1"/>
      <c r="H162" s="120"/>
      <c r="I162" s="6"/>
      <c r="J162" s="2"/>
      <c r="K162" s="2"/>
      <c r="L162" s="2"/>
      <c r="M162" s="2"/>
      <c r="N162" s="2"/>
      <c r="O162" s="2"/>
      <c r="P162" s="2"/>
      <c r="Q162" s="2"/>
      <c r="R162" s="2"/>
      <c r="S162" s="2"/>
      <c r="T162" s="2"/>
      <c r="U162" s="2"/>
      <c r="V162" s="2"/>
      <c r="W162" s="2"/>
      <c r="X162" s="2"/>
      <c r="Y162" s="2"/>
      <c r="Z162" s="2"/>
    </row>
    <row r="163" spans="3:26" ht="15.75" customHeight="1">
      <c r="C163" s="10"/>
      <c r="D163" s="1"/>
      <c r="E163" s="11"/>
      <c r="F163" s="10"/>
      <c r="G163" s="1"/>
      <c r="H163" s="120"/>
      <c r="I163" s="6"/>
      <c r="J163" s="2"/>
      <c r="K163" s="2"/>
      <c r="L163" s="2"/>
      <c r="M163" s="2"/>
      <c r="N163" s="2"/>
      <c r="O163" s="2"/>
      <c r="P163" s="2"/>
      <c r="Q163" s="2"/>
      <c r="R163" s="2"/>
      <c r="S163" s="2"/>
      <c r="T163" s="2"/>
      <c r="U163" s="2"/>
      <c r="V163" s="2"/>
      <c r="W163" s="2"/>
      <c r="X163" s="2"/>
      <c r="Y163" s="2"/>
      <c r="Z163" s="2"/>
    </row>
    <row r="164" spans="3:26" ht="15.75" customHeight="1">
      <c r="C164" s="10"/>
      <c r="D164" s="1"/>
      <c r="E164" s="11"/>
      <c r="F164" s="10"/>
      <c r="G164" s="1"/>
      <c r="H164" s="120"/>
      <c r="I164" s="6"/>
      <c r="J164" s="2"/>
      <c r="K164" s="2"/>
      <c r="L164" s="2"/>
      <c r="M164" s="2"/>
      <c r="N164" s="2"/>
      <c r="O164" s="2"/>
      <c r="P164" s="2"/>
      <c r="Q164" s="2"/>
      <c r="R164" s="2"/>
      <c r="S164" s="2"/>
      <c r="T164" s="2"/>
      <c r="U164" s="2"/>
      <c r="V164" s="2"/>
      <c r="W164" s="2"/>
      <c r="X164" s="2"/>
      <c r="Y164" s="2"/>
      <c r="Z164" s="2"/>
    </row>
    <row r="165" spans="3:26" ht="15.75" customHeight="1">
      <c r="C165" s="10"/>
      <c r="D165" s="1"/>
      <c r="E165" s="11"/>
      <c r="F165" s="10"/>
      <c r="G165" s="1"/>
      <c r="H165" s="120"/>
      <c r="I165" s="6"/>
      <c r="J165" s="2"/>
      <c r="K165" s="2"/>
      <c r="L165" s="2"/>
      <c r="M165" s="2"/>
      <c r="N165" s="2"/>
      <c r="O165" s="2"/>
      <c r="P165" s="2"/>
      <c r="Q165" s="2"/>
      <c r="R165" s="2"/>
      <c r="S165" s="2"/>
      <c r="T165" s="2"/>
      <c r="U165" s="2"/>
      <c r="V165" s="2"/>
      <c r="W165" s="2"/>
      <c r="X165" s="2"/>
      <c r="Y165" s="2"/>
      <c r="Z165" s="2"/>
    </row>
    <row r="166" spans="3:26" ht="15.75" customHeight="1">
      <c r="C166" s="10"/>
      <c r="D166" s="1"/>
      <c r="E166" s="11"/>
      <c r="F166" s="10"/>
      <c r="G166" s="1"/>
      <c r="H166" s="120"/>
      <c r="I166" s="6"/>
      <c r="J166" s="2"/>
      <c r="K166" s="2"/>
      <c r="L166" s="2"/>
      <c r="M166" s="2"/>
      <c r="N166" s="2"/>
      <c r="O166" s="2"/>
      <c r="P166" s="2"/>
      <c r="Q166" s="2"/>
      <c r="R166" s="2"/>
      <c r="S166" s="2"/>
      <c r="T166" s="2"/>
      <c r="U166" s="2"/>
      <c r="V166" s="2"/>
      <c r="W166" s="2"/>
      <c r="X166" s="2"/>
      <c r="Y166" s="2"/>
      <c r="Z166" s="2"/>
    </row>
    <row r="167" spans="3:26" ht="15.75" customHeight="1">
      <c r="C167" s="10"/>
      <c r="D167" s="1"/>
      <c r="E167" s="11"/>
      <c r="F167" s="10"/>
      <c r="G167" s="1"/>
      <c r="H167" s="120"/>
      <c r="I167" s="6"/>
      <c r="J167" s="2"/>
      <c r="K167" s="2"/>
      <c r="L167" s="2"/>
      <c r="M167" s="2"/>
      <c r="N167" s="2"/>
      <c r="O167" s="2"/>
      <c r="P167" s="2"/>
      <c r="Q167" s="2"/>
      <c r="R167" s="2"/>
      <c r="S167" s="2"/>
      <c r="T167" s="2"/>
      <c r="U167" s="2"/>
      <c r="V167" s="2"/>
      <c r="W167" s="2"/>
      <c r="X167" s="2"/>
      <c r="Y167" s="2"/>
      <c r="Z167" s="2"/>
    </row>
    <row r="168" spans="3:26" ht="15.75" customHeight="1">
      <c r="C168" s="10"/>
      <c r="D168" s="1"/>
      <c r="E168" s="11"/>
      <c r="F168" s="10"/>
      <c r="G168" s="1"/>
      <c r="H168" s="120"/>
      <c r="I168" s="6"/>
      <c r="J168" s="2"/>
      <c r="K168" s="2"/>
      <c r="L168" s="2"/>
      <c r="M168" s="2"/>
      <c r="N168" s="2"/>
      <c r="O168" s="2"/>
      <c r="P168" s="2"/>
      <c r="Q168" s="2"/>
      <c r="R168" s="2"/>
      <c r="S168" s="2"/>
      <c r="T168" s="2"/>
      <c r="U168" s="2"/>
      <c r="V168" s="2"/>
      <c r="W168" s="2"/>
      <c r="X168" s="2"/>
      <c r="Y168" s="2"/>
      <c r="Z168" s="2"/>
    </row>
    <row r="169" spans="3:26" ht="15.75" customHeight="1">
      <c r="C169" s="10"/>
      <c r="D169" s="1"/>
      <c r="E169" s="11"/>
      <c r="F169" s="10"/>
      <c r="G169" s="1"/>
      <c r="H169" s="120"/>
      <c r="I169" s="6"/>
      <c r="J169" s="2"/>
      <c r="K169" s="2"/>
      <c r="L169" s="2"/>
      <c r="M169" s="2"/>
      <c r="N169" s="2"/>
      <c r="O169" s="2"/>
      <c r="P169" s="2"/>
      <c r="Q169" s="2"/>
      <c r="R169" s="2"/>
      <c r="S169" s="2"/>
      <c r="T169" s="2"/>
      <c r="U169" s="2"/>
      <c r="V169" s="2"/>
      <c r="W169" s="2"/>
      <c r="X169" s="2"/>
      <c r="Y169" s="2"/>
      <c r="Z169" s="2"/>
    </row>
    <row r="170" spans="3:26" ht="15.75" customHeight="1">
      <c r="C170" s="10"/>
      <c r="D170" s="1"/>
      <c r="E170" s="11"/>
      <c r="F170" s="10"/>
      <c r="G170" s="1"/>
      <c r="H170" s="120"/>
      <c r="I170" s="6"/>
      <c r="J170" s="2"/>
      <c r="K170" s="2"/>
      <c r="L170" s="2"/>
      <c r="M170" s="2"/>
      <c r="N170" s="2"/>
      <c r="O170" s="2"/>
      <c r="P170" s="2"/>
      <c r="Q170" s="2"/>
      <c r="R170" s="2"/>
      <c r="S170" s="2"/>
      <c r="T170" s="2"/>
      <c r="U170" s="2"/>
      <c r="V170" s="2"/>
      <c r="W170" s="2"/>
      <c r="X170" s="2"/>
      <c r="Y170" s="2"/>
      <c r="Z170" s="2"/>
    </row>
    <row r="171" spans="3:26" ht="15.75" customHeight="1">
      <c r="C171" s="10"/>
      <c r="D171" s="1"/>
      <c r="E171" s="11"/>
      <c r="F171" s="10"/>
      <c r="G171" s="1"/>
      <c r="H171" s="120"/>
      <c r="I171" s="6"/>
      <c r="J171" s="2"/>
      <c r="K171" s="2"/>
      <c r="L171" s="2"/>
      <c r="M171" s="2"/>
      <c r="N171" s="2"/>
      <c r="O171" s="2"/>
      <c r="P171" s="2"/>
      <c r="Q171" s="2"/>
      <c r="R171" s="2"/>
      <c r="S171" s="2"/>
      <c r="T171" s="2"/>
      <c r="U171" s="2"/>
      <c r="V171" s="2"/>
      <c r="W171" s="2"/>
      <c r="X171" s="2"/>
      <c r="Y171" s="2"/>
      <c r="Z171" s="2"/>
    </row>
    <row r="172" spans="3:26" ht="15.75" customHeight="1">
      <c r="C172" s="10"/>
      <c r="D172" s="1"/>
      <c r="E172" s="11"/>
      <c r="F172" s="10"/>
      <c r="G172" s="1"/>
      <c r="H172" s="120"/>
      <c r="I172" s="6"/>
      <c r="J172" s="2"/>
      <c r="K172" s="2"/>
      <c r="L172" s="2"/>
      <c r="M172" s="2"/>
      <c r="N172" s="2"/>
      <c r="O172" s="2"/>
      <c r="P172" s="2"/>
      <c r="Q172" s="2"/>
      <c r="R172" s="2"/>
      <c r="S172" s="2"/>
      <c r="T172" s="2"/>
      <c r="U172" s="2"/>
      <c r="V172" s="2"/>
      <c r="W172" s="2"/>
      <c r="X172" s="2"/>
      <c r="Y172" s="2"/>
      <c r="Z172" s="2"/>
    </row>
    <row r="173" spans="3:26" ht="15.75" customHeight="1">
      <c r="C173" s="10"/>
      <c r="D173" s="1"/>
      <c r="E173" s="11"/>
      <c r="F173" s="10"/>
      <c r="G173" s="1"/>
      <c r="H173" s="120"/>
      <c r="I173" s="6"/>
      <c r="J173" s="2"/>
      <c r="K173" s="2"/>
      <c r="L173" s="2"/>
      <c r="M173" s="2"/>
      <c r="N173" s="2"/>
      <c r="O173" s="2"/>
      <c r="P173" s="2"/>
      <c r="Q173" s="2"/>
      <c r="R173" s="2"/>
      <c r="S173" s="2"/>
      <c r="T173" s="2"/>
      <c r="U173" s="2"/>
      <c r="V173" s="2"/>
      <c r="W173" s="2"/>
      <c r="X173" s="2"/>
      <c r="Y173" s="2"/>
      <c r="Z173" s="2"/>
    </row>
    <row r="174" spans="3:26" ht="15.75" customHeight="1">
      <c r="C174" s="10"/>
      <c r="D174" s="1"/>
      <c r="E174" s="11"/>
      <c r="F174" s="10"/>
      <c r="G174" s="1"/>
      <c r="H174" s="120"/>
      <c r="I174" s="6"/>
      <c r="J174" s="2"/>
      <c r="K174" s="2"/>
      <c r="L174" s="2"/>
      <c r="M174" s="2"/>
      <c r="N174" s="2"/>
      <c r="O174" s="2"/>
      <c r="P174" s="2"/>
      <c r="Q174" s="2"/>
      <c r="R174" s="2"/>
      <c r="S174" s="2"/>
      <c r="T174" s="2"/>
      <c r="U174" s="2"/>
      <c r="V174" s="2"/>
      <c r="W174" s="2"/>
      <c r="X174" s="2"/>
      <c r="Y174" s="2"/>
      <c r="Z174" s="2"/>
    </row>
    <row r="175" spans="3:26" ht="15.75" customHeight="1">
      <c r="C175" s="10"/>
      <c r="D175" s="1"/>
      <c r="E175" s="11"/>
      <c r="F175" s="10"/>
      <c r="G175" s="1"/>
      <c r="H175" s="120"/>
      <c r="I175" s="6"/>
      <c r="J175" s="2"/>
      <c r="K175" s="2"/>
      <c r="L175" s="2"/>
      <c r="M175" s="2"/>
      <c r="N175" s="2"/>
      <c r="O175" s="2"/>
      <c r="P175" s="2"/>
      <c r="Q175" s="2"/>
      <c r="R175" s="2"/>
      <c r="S175" s="2"/>
      <c r="T175" s="2"/>
      <c r="U175" s="2"/>
      <c r="V175" s="2"/>
      <c r="W175" s="2"/>
      <c r="X175" s="2"/>
      <c r="Y175" s="2"/>
      <c r="Z175" s="2"/>
    </row>
    <row r="176" spans="3:26" ht="15.75" customHeight="1">
      <c r="C176" s="10"/>
      <c r="D176" s="1"/>
      <c r="E176" s="11"/>
      <c r="F176" s="10"/>
      <c r="G176" s="1"/>
      <c r="H176" s="120"/>
      <c r="I176" s="6"/>
      <c r="J176" s="2"/>
      <c r="K176" s="2"/>
      <c r="L176" s="2"/>
      <c r="M176" s="2"/>
      <c r="N176" s="2"/>
      <c r="O176" s="2"/>
      <c r="P176" s="2"/>
      <c r="Q176" s="2"/>
      <c r="R176" s="2"/>
      <c r="S176" s="2"/>
      <c r="T176" s="2"/>
      <c r="U176" s="2"/>
      <c r="V176" s="2"/>
      <c r="W176" s="2"/>
      <c r="X176" s="2"/>
      <c r="Y176" s="2"/>
      <c r="Z176" s="2"/>
    </row>
    <row r="177" spans="3:26" ht="15.75" customHeight="1">
      <c r="C177" s="10"/>
      <c r="D177" s="1"/>
      <c r="E177" s="11"/>
      <c r="F177" s="10"/>
      <c r="G177" s="1"/>
      <c r="H177" s="120"/>
      <c r="I177" s="6"/>
      <c r="J177" s="2"/>
      <c r="K177" s="2"/>
      <c r="L177" s="2"/>
      <c r="M177" s="2"/>
      <c r="N177" s="2"/>
      <c r="O177" s="2"/>
      <c r="P177" s="2"/>
      <c r="Q177" s="2"/>
      <c r="R177" s="2"/>
      <c r="S177" s="2"/>
      <c r="T177" s="2"/>
      <c r="U177" s="2"/>
      <c r="V177" s="2"/>
      <c r="W177" s="2"/>
      <c r="X177" s="2"/>
      <c r="Y177" s="2"/>
      <c r="Z177" s="2"/>
    </row>
    <row r="178" spans="3:26" ht="15.75" customHeight="1">
      <c r="C178" s="10"/>
      <c r="D178" s="1"/>
      <c r="E178" s="11"/>
      <c r="F178" s="10"/>
      <c r="G178" s="1"/>
      <c r="H178" s="120"/>
      <c r="I178" s="6"/>
      <c r="J178" s="2"/>
      <c r="K178" s="2"/>
      <c r="L178" s="2"/>
      <c r="M178" s="2"/>
      <c r="N178" s="2"/>
      <c r="O178" s="2"/>
      <c r="P178" s="2"/>
      <c r="Q178" s="2"/>
      <c r="R178" s="2"/>
      <c r="S178" s="2"/>
      <c r="T178" s="2"/>
      <c r="U178" s="2"/>
      <c r="V178" s="2"/>
      <c r="W178" s="2"/>
      <c r="X178" s="2"/>
      <c r="Y178" s="2"/>
      <c r="Z178" s="2"/>
    </row>
    <row r="179" spans="3:26" ht="15.75" customHeight="1">
      <c r="C179" s="10"/>
      <c r="D179" s="1"/>
      <c r="E179" s="11"/>
      <c r="F179" s="10"/>
      <c r="G179" s="1"/>
      <c r="H179" s="120"/>
      <c r="I179" s="6"/>
      <c r="J179" s="2"/>
      <c r="K179" s="2"/>
      <c r="L179" s="2"/>
      <c r="M179" s="2"/>
      <c r="N179" s="2"/>
      <c r="O179" s="2"/>
      <c r="P179" s="2"/>
      <c r="Q179" s="2"/>
      <c r="R179" s="2"/>
      <c r="S179" s="2"/>
      <c r="T179" s="2"/>
      <c r="U179" s="2"/>
      <c r="V179" s="2"/>
      <c r="W179" s="2"/>
      <c r="X179" s="2"/>
      <c r="Y179" s="2"/>
      <c r="Z179" s="2"/>
    </row>
    <row r="180" spans="3:26" ht="15.75" customHeight="1">
      <c r="C180" s="10"/>
      <c r="D180" s="1"/>
      <c r="E180" s="11"/>
      <c r="F180" s="10"/>
      <c r="G180" s="1"/>
      <c r="H180" s="120"/>
      <c r="I180" s="6"/>
      <c r="J180" s="2"/>
      <c r="K180" s="2"/>
      <c r="L180" s="2"/>
      <c r="M180" s="2"/>
      <c r="N180" s="2"/>
      <c r="O180" s="2"/>
      <c r="P180" s="2"/>
      <c r="Q180" s="2"/>
      <c r="R180" s="2"/>
      <c r="S180" s="2"/>
      <c r="T180" s="2"/>
      <c r="U180" s="2"/>
      <c r="V180" s="2"/>
      <c r="W180" s="2"/>
      <c r="X180" s="2"/>
      <c r="Y180" s="2"/>
      <c r="Z180" s="2"/>
    </row>
    <row r="181" spans="3:26" ht="15.75" customHeight="1">
      <c r="C181" s="10"/>
      <c r="D181" s="1"/>
      <c r="E181" s="11"/>
      <c r="F181" s="10"/>
      <c r="G181" s="1"/>
      <c r="H181" s="120"/>
      <c r="I181" s="6"/>
      <c r="J181" s="2"/>
      <c r="K181" s="2"/>
      <c r="L181" s="2"/>
      <c r="M181" s="2"/>
      <c r="N181" s="2"/>
      <c r="O181" s="2"/>
      <c r="P181" s="2"/>
      <c r="Q181" s="2"/>
      <c r="R181" s="2"/>
      <c r="S181" s="2"/>
      <c r="T181" s="2"/>
      <c r="U181" s="2"/>
      <c r="V181" s="2"/>
      <c r="W181" s="2"/>
      <c r="X181" s="2"/>
      <c r="Y181" s="2"/>
      <c r="Z181" s="2"/>
    </row>
    <row r="182" spans="3:26" ht="15.75" customHeight="1">
      <c r="C182" s="10"/>
      <c r="D182" s="1"/>
      <c r="E182" s="11"/>
      <c r="F182" s="10"/>
      <c r="G182" s="1"/>
      <c r="H182" s="120"/>
      <c r="I182" s="6"/>
      <c r="J182" s="2"/>
      <c r="K182" s="2"/>
      <c r="L182" s="2"/>
      <c r="M182" s="2"/>
      <c r="N182" s="2"/>
      <c r="O182" s="2"/>
      <c r="P182" s="2"/>
      <c r="Q182" s="2"/>
      <c r="R182" s="2"/>
      <c r="S182" s="2"/>
      <c r="T182" s="2"/>
      <c r="U182" s="2"/>
      <c r="V182" s="2"/>
      <c r="W182" s="2"/>
      <c r="X182" s="2"/>
      <c r="Y182" s="2"/>
      <c r="Z182" s="2"/>
    </row>
    <row r="183" spans="3:26" ht="15.75" customHeight="1">
      <c r="C183" s="10"/>
      <c r="D183" s="1"/>
      <c r="E183" s="11"/>
      <c r="F183" s="10"/>
      <c r="G183" s="1"/>
      <c r="H183" s="120"/>
      <c r="I183" s="6"/>
      <c r="J183" s="2"/>
      <c r="K183" s="2"/>
      <c r="L183" s="2"/>
      <c r="M183" s="2"/>
      <c r="N183" s="2"/>
      <c r="O183" s="2"/>
      <c r="P183" s="2"/>
      <c r="Q183" s="2"/>
      <c r="R183" s="2"/>
      <c r="S183" s="2"/>
      <c r="T183" s="2"/>
      <c r="U183" s="2"/>
      <c r="V183" s="2"/>
      <c r="W183" s="2"/>
      <c r="X183" s="2"/>
      <c r="Y183" s="2"/>
      <c r="Z183" s="2"/>
    </row>
    <row r="184" spans="3:26" ht="15.75" customHeight="1">
      <c r="C184" s="10"/>
      <c r="D184" s="1"/>
      <c r="E184" s="11"/>
      <c r="F184" s="10"/>
      <c r="G184" s="1"/>
      <c r="H184" s="120"/>
      <c r="I184" s="6"/>
      <c r="J184" s="2"/>
      <c r="K184" s="2"/>
      <c r="L184" s="2"/>
      <c r="M184" s="2"/>
      <c r="N184" s="2"/>
      <c r="O184" s="2"/>
      <c r="P184" s="2"/>
      <c r="Q184" s="2"/>
      <c r="R184" s="2"/>
      <c r="S184" s="2"/>
      <c r="T184" s="2"/>
      <c r="U184" s="2"/>
      <c r="V184" s="2"/>
      <c r="W184" s="2"/>
      <c r="X184" s="2"/>
      <c r="Y184" s="2"/>
      <c r="Z184" s="2"/>
    </row>
    <row r="185" spans="3:26" ht="15.75" customHeight="1">
      <c r="C185" s="10"/>
      <c r="D185" s="1"/>
      <c r="E185" s="11"/>
      <c r="F185" s="10"/>
      <c r="G185" s="1"/>
      <c r="H185" s="120"/>
      <c r="I185" s="6"/>
      <c r="J185" s="2"/>
      <c r="K185" s="2"/>
      <c r="L185" s="2"/>
      <c r="M185" s="2"/>
      <c r="N185" s="2"/>
      <c r="O185" s="2"/>
      <c r="P185" s="2"/>
      <c r="Q185" s="2"/>
      <c r="R185" s="2"/>
      <c r="S185" s="2"/>
      <c r="T185" s="2"/>
      <c r="U185" s="2"/>
      <c r="V185" s="2"/>
      <c r="W185" s="2"/>
      <c r="X185" s="2"/>
      <c r="Y185" s="2"/>
      <c r="Z185" s="2"/>
    </row>
    <row r="186" spans="3:26" ht="15.75" customHeight="1">
      <c r="C186" s="10"/>
      <c r="D186" s="1"/>
      <c r="E186" s="11"/>
      <c r="F186" s="10"/>
      <c r="G186" s="1"/>
      <c r="H186" s="120"/>
      <c r="I186" s="6"/>
      <c r="J186" s="2"/>
      <c r="K186" s="2"/>
      <c r="L186" s="2"/>
      <c r="M186" s="2"/>
      <c r="N186" s="2"/>
      <c r="O186" s="2"/>
      <c r="P186" s="2"/>
      <c r="Q186" s="2"/>
      <c r="R186" s="2"/>
      <c r="S186" s="2"/>
      <c r="T186" s="2"/>
      <c r="U186" s="2"/>
      <c r="V186" s="2"/>
      <c r="W186" s="2"/>
      <c r="X186" s="2"/>
      <c r="Y186" s="2"/>
      <c r="Z186" s="2"/>
    </row>
    <row r="187" spans="3:26" ht="15.75" customHeight="1">
      <c r="C187" s="10"/>
      <c r="D187" s="1"/>
      <c r="E187" s="11"/>
      <c r="F187" s="10"/>
      <c r="G187" s="1"/>
      <c r="H187" s="120"/>
      <c r="I187" s="6"/>
      <c r="J187" s="2"/>
      <c r="K187" s="2"/>
      <c r="L187" s="2"/>
      <c r="M187" s="2"/>
      <c r="N187" s="2"/>
      <c r="O187" s="2"/>
      <c r="P187" s="2"/>
      <c r="Q187" s="2"/>
      <c r="R187" s="2"/>
      <c r="S187" s="2"/>
      <c r="T187" s="2"/>
      <c r="U187" s="2"/>
      <c r="V187" s="2"/>
      <c r="W187" s="2"/>
      <c r="X187" s="2"/>
      <c r="Y187" s="2"/>
      <c r="Z187" s="2"/>
    </row>
    <row r="188" spans="3:26" ht="15.75" customHeight="1">
      <c r="C188" s="10"/>
      <c r="D188" s="1"/>
      <c r="E188" s="11"/>
      <c r="F188" s="10"/>
      <c r="G188" s="1"/>
      <c r="H188" s="120"/>
      <c r="I188" s="6"/>
      <c r="J188" s="2"/>
      <c r="K188" s="2"/>
      <c r="L188" s="2"/>
      <c r="M188" s="2"/>
      <c r="N188" s="2"/>
      <c r="O188" s="2"/>
      <c r="P188" s="2"/>
      <c r="Q188" s="2"/>
      <c r="R188" s="2"/>
      <c r="S188" s="2"/>
      <c r="T188" s="2"/>
      <c r="U188" s="2"/>
      <c r="V188" s="2"/>
      <c r="W188" s="2"/>
      <c r="X188" s="2"/>
      <c r="Y188" s="2"/>
      <c r="Z188" s="2"/>
    </row>
    <row r="189" spans="3:26" ht="15.75" customHeight="1">
      <c r="C189" s="10"/>
      <c r="D189" s="1"/>
      <c r="E189" s="11"/>
      <c r="F189" s="10"/>
      <c r="G189" s="1"/>
      <c r="H189" s="120"/>
      <c r="I189" s="6"/>
      <c r="J189" s="2"/>
      <c r="K189" s="2"/>
      <c r="L189" s="2"/>
      <c r="M189" s="2"/>
      <c r="N189" s="2"/>
      <c r="O189" s="2"/>
      <c r="P189" s="2"/>
      <c r="Q189" s="2"/>
      <c r="R189" s="2"/>
      <c r="S189" s="2"/>
      <c r="T189" s="2"/>
      <c r="U189" s="2"/>
      <c r="V189" s="2"/>
      <c r="W189" s="2"/>
      <c r="X189" s="2"/>
      <c r="Y189" s="2"/>
      <c r="Z189" s="2"/>
    </row>
    <row r="190" spans="3:26" ht="15.75" customHeight="1">
      <c r="C190" s="10"/>
      <c r="D190" s="1"/>
      <c r="E190" s="11"/>
      <c r="F190" s="10"/>
      <c r="G190" s="1"/>
      <c r="H190" s="120"/>
      <c r="I190" s="6"/>
      <c r="J190" s="2"/>
      <c r="K190" s="2"/>
      <c r="L190" s="2"/>
      <c r="M190" s="2"/>
      <c r="N190" s="2"/>
      <c r="O190" s="2"/>
      <c r="P190" s="2"/>
      <c r="Q190" s="2"/>
      <c r="R190" s="2"/>
      <c r="S190" s="2"/>
      <c r="T190" s="2"/>
      <c r="U190" s="2"/>
      <c r="V190" s="2"/>
      <c r="W190" s="2"/>
      <c r="X190" s="2"/>
      <c r="Y190" s="2"/>
      <c r="Z190" s="2"/>
    </row>
    <row r="191" spans="3:26" ht="15.75" customHeight="1">
      <c r="C191" s="10"/>
      <c r="D191" s="1"/>
      <c r="E191" s="11"/>
      <c r="F191" s="10"/>
      <c r="G191" s="1"/>
      <c r="H191" s="120"/>
      <c r="I191" s="6"/>
      <c r="J191" s="2"/>
      <c r="K191" s="2"/>
      <c r="L191" s="2"/>
      <c r="M191" s="2"/>
      <c r="N191" s="2"/>
      <c r="O191" s="2"/>
      <c r="P191" s="2"/>
      <c r="Q191" s="2"/>
      <c r="R191" s="2"/>
      <c r="S191" s="2"/>
      <c r="T191" s="2"/>
      <c r="U191" s="2"/>
      <c r="V191" s="2"/>
      <c r="W191" s="2"/>
      <c r="X191" s="2"/>
      <c r="Y191" s="2"/>
      <c r="Z191" s="2"/>
    </row>
    <row r="192" spans="3:26" ht="15.75" customHeight="1">
      <c r="C192" s="10"/>
      <c r="D192" s="1"/>
      <c r="E192" s="11"/>
      <c r="F192" s="10"/>
      <c r="G192" s="1"/>
      <c r="H192" s="120"/>
      <c r="I192" s="6"/>
      <c r="J192" s="2"/>
      <c r="K192" s="2"/>
      <c r="L192" s="2"/>
      <c r="M192" s="2"/>
      <c r="N192" s="2"/>
      <c r="O192" s="2"/>
      <c r="P192" s="2"/>
      <c r="Q192" s="2"/>
      <c r="R192" s="2"/>
      <c r="S192" s="2"/>
      <c r="T192" s="2"/>
      <c r="U192" s="2"/>
      <c r="V192" s="2"/>
      <c r="W192" s="2"/>
      <c r="X192" s="2"/>
      <c r="Y192" s="2"/>
      <c r="Z192" s="2"/>
    </row>
    <row r="193" spans="3:26" ht="15.75" customHeight="1">
      <c r="C193" s="10"/>
      <c r="D193" s="1"/>
      <c r="E193" s="11"/>
      <c r="F193" s="10"/>
      <c r="G193" s="1"/>
      <c r="H193" s="120"/>
      <c r="I193" s="6"/>
      <c r="J193" s="2"/>
      <c r="K193" s="2"/>
      <c r="L193" s="2"/>
      <c r="M193" s="2"/>
      <c r="N193" s="2"/>
      <c r="O193" s="2"/>
      <c r="P193" s="2"/>
      <c r="Q193" s="2"/>
      <c r="R193" s="2"/>
      <c r="S193" s="2"/>
      <c r="T193" s="2"/>
      <c r="U193" s="2"/>
      <c r="V193" s="2"/>
      <c r="W193" s="2"/>
      <c r="X193" s="2"/>
      <c r="Y193" s="2"/>
      <c r="Z193" s="2"/>
    </row>
    <row r="194" spans="3:26" ht="15.75" customHeight="1">
      <c r="C194" s="10"/>
      <c r="D194" s="1"/>
      <c r="E194" s="11"/>
      <c r="F194" s="10"/>
      <c r="G194" s="1"/>
      <c r="H194" s="120"/>
      <c r="I194" s="6"/>
      <c r="J194" s="2"/>
      <c r="K194" s="2"/>
      <c r="L194" s="2"/>
      <c r="M194" s="2"/>
      <c r="N194" s="2"/>
      <c r="O194" s="2"/>
      <c r="P194" s="2"/>
      <c r="Q194" s="2"/>
      <c r="R194" s="2"/>
      <c r="S194" s="2"/>
      <c r="T194" s="2"/>
      <c r="U194" s="2"/>
      <c r="V194" s="2"/>
      <c r="W194" s="2"/>
      <c r="X194" s="2"/>
      <c r="Y194" s="2"/>
      <c r="Z194" s="2"/>
    </row>
    <row r="195" spans="3:26" ht="15.75" customHeight="1">
      <c r="C195" s="10"/>
      <c r="D195" s="1"/>
      <c r="E195" s="11"/>
      <c r="F195" s="10"/>
      <c r="G195" s="1"/>
      <c r="H195" s="120"/>
      <c r="I195" s="6"/>
      <c r="J195" s="2"/>
      <c r="K195" s="2"/>
      <c r="L195" s="2"/>
      <c r="M195" s="2"/>
      <c r="N195" s="2"/>
      <c r="O195" s="2"/>
      <c r="P195" s="2"/>
      <c r="Q195" s="2"/>
      <c r="R195" s="2"/>
      <c r="S195" s="2"/>
      <c r="T195" s="2"/>
      <c r="U195" s="2"/>
      <c r="V195" s="2"/>
      <c r="W195" s="2"/>
      <c r="X195" s="2"/>
      <c r="Y195" s="2"/>
      <c r="Z195" s="2"/>
    </row>
    <row r="196" spans="3:26" ht="15.75" customHeight="1">
      <c r="C196" s="10"/>
      <c r="D196" s="1"/>
      <c r="E196" s="11"/>
      <c r="F196" s="10"/>
      <c r="G196" s="1"/>
      <c r="H196" s="120"/>
      <c r="I196" s="6"/>
      <c r="J196" s="2"/>
      <c r="K196" s="2"/>
      <c r="L196" s="2"/>
      <c r="M196" s="2"/>
      <c r="N196" s="2"/>
      <c r="O196" s="2"/>
      <c r="P196" s="2"/>
      <c r="Q196" s="2"/>
      <c r="R196" s="2"/>
      <c r="S196" s="2"/>
      <c r="T196" s="2"/>
      <c r="U196" s="2"/>
      <c r="V196" s="2"/>
      <c r="W196" s="2"/>
      <c r="X196" s="2"/>
      <c r="Y196" s="2"/>
      <c r="Z196" s="2"/>
    </row>
    <row r="197" spans="3:26" ht="15.75" customHeight="1">
      <c r="C197" s="10"/>
      <c r="D197" s="1"/>
      <c r="E197" s="11"/>
      <c r="F197" s="10"/>
      <c r="G197" s="1"/>
      <c r="H197" s="120"/>
      <c r="I197" s="6"/>
      <c r="J197" s="2"/>
      <c r="K197" s="2"/>
      <c r="L197" s="2"/>
      <c r="M197" s="2"/>
      <c r="N197" s="2"/>
      <c r="O197" s="2"/>
      <c r="P197" s="2"/>
      <c r="Q197" s="2"/>
      <c r="R197" s="2"/>
      <c r="S197" s="2"/>
      <c r="T197" s="2"/>
      <c r="U197" s="2"/>
      <c r="V197" s="2"/>
      <c r="W197" s="2"/>
      <c r="X197" s="2"/>
      <c r="Y197" s="2"/>
      <c r="Z197" s="2"/>
    </row>
    <row r="198" spans="3:26" ht="15.75" customHeight="1">
      <c r="C198" s="10"/>
      <c r="D198" s="1"/>
      <c r="E198" s="11"/>
      <c r="F198" s="10"/>
      <c r="G198" s="1"/>
      <c r="H198" s="120"/>
      <c r="I198" s="6"/>
      <c r="J198" s="2"/>
      <c r="K198" s="2"/>
      <c r="L198" s="2"/>
      <c r="M198" s="2"/>
      <c r="N198" s="2"/>
      <c r="O198" s="2"/>
      <c r="P198" s="2"/>
      <c r="Q198" s="2"/>
      <c r="R198" s="2"/>
      <c r="S198" s="2"/>
      <c r="T198" s="2"/>
      <c r="U198" s="2"/>
      <c r="V198" s="2"/>
      <c r="W198" s="2"/>
      <c r="X198" s="2"/>
      <c r="Y198" s="2"/>
      <c r="Z198" s="2"/>
    </row>
    <row r="199" spans="3:26" ht="15.75" customHeight="1">
      <c r="C199" s="10"/>
      <c r="D199" s="1"/>
      <c r="E199" s="11"/>
      <c r="F199" s="10"/>
      <c r="G199" s="1"/>
      <c r="H199" s="120"/>
      <c r="I199" s="6"/>
      <c r="J199" s="2"/>
      <c r="K199" s="2"/>
      <c r="L199" s="2"/>
      <c r="M199" s="2"/>
      <c r="N199" s="2"/>
      <c r="O199" s="2"/>
      <c r="P199" s="2"/>
      <c r="Q199" s="2"/>
      <c r="R199" s="2"/>
      <c r="S199" s="2"/>
      <c r="T199" s="2"/>
      <c r="U199" s="2"/>
      <c r="V199" s="2"/>
      <c r="W199" s="2"/>
      <c r="X199" s="2"/>
      <c r="Y199" s="2"/>
      <c r="Z199" s="2"/>
    </row>
    <row r="200" spans="3:26" ht="15.75" customHeight="1">
      <c r="C200" s="10"/>
      <c r="D200" s="1"/>
      <c r="E200" s="11"/>
      <c r="F200" s="10"/>
      <c r="G200" s="1"/>
      <c r="H200" s="120"/>
      <c r="I200" s="6"/>
      <c r="J200" s="2"/>
      <c r="K200" s="2"/>
      <c r="L200" s="2"/>
      <c r="M200" s="2"/>
      <c r="N200" s="2"/>
      <c r="O200" s="2"/>
      <c r="P200" s="2"/>
      <c r="Q200" s="2"/>
      <c r="R200" s="2"/>
      <c r="S200" s="2"/>
      <c r="T200" s="2"/>
      <c r="U200" s="2"/>
      <c r="V200" s="2"/>
      <c r="W200" s="2"/>
      <c r="X200" s="2"/>
      <c r="Y200" s="2"/>
      <c r="Z200" s="2"/>
    </row>
    <row r="201" spans="3:26" ht="15.75" customHeight="1">
      <c r="C201" s="10"/>
      <c r="D201" s="1"/>
      <c r="E201" s="11"/>
      <c r="F201" s="10"/>
      <c r="G201" s="1"/>
      <c r="H201" s="120"/>
      <c r="I201" s="6"/>
      <c r="J201" s="2"/>
      <c r="K201" s="2"/>
      <c r="L201" s="2"/>
      <c r="M201" s="2"/>
      <c r="N201" s="2"/>
      <c r="O201" s="2"/>
      <c r="P201" s="2"/>
      <c r="Q201" s="2"/>
      <c r="R201" s="2"/>
      <c r="S201" s="2"/>
      <c r="T201" s="2"/>
      <c r="U201" s="2"/>
      <c r="V201" s="2"/>
      <c r="W201" s="2"/>
      <c r="X201" s="2"/>
      <c r="Y201" s="2"/>
      <c r="Z201" s="2"/>
    </row>
    <row r="202" spans="3:26" ht="15.75" customHeight="1">
      <c r="C202" s="10"/>
      <c r="D202" s="1"/>
      <c r="E202" s="11"/>
      <c r="F202" s="10"/>
      <c r="G202" s="1"/>
      <c r="H202" s="120"/>
      <c r="I202" s="6"/>
      <c r="J202" s="2"/>
      <c r="K202" s="2"/>
      <c r="L202" s="2"/>
      <c r="M202" s="2"/>
      <c r="N202" s="2"/>
      <c r="O202" s="2"/>
      <c r="P202" s="2"/>
      <c r="Q202" s="2"/>
      <c r="R202" s="2"/>
      <c r="S202" s="2"/>
      <c r="T202" s="2"/>
      <c r="U202" s="2"/>
      <c r="V202" s="2"/>
      <c r="W202" s="2"/>
      <c r="X202" s="2"/>
      <c r="Y202" s="2"/>
      <c r="Z202" s="2"/>
    </row>
    <row r="203" spans="3:26" ht="15.75" customHeight="1">
      <c r="C203" s="10"/>
      <c r="D203" s="1"/>
      <c r="E203" s="11"/>
      <c r="F203" s="10"/>
      <c r="G203" s="1"/>
      <c r="H203" s="120"/>
      <c r="I203" s="6"/>
      <c r="J203" s="2"/>
      <c r="K203" s="2"/>
      <c r="L203" s="2"/>
      <c r="M203" s="2"/>
      <c r="N203" s="2"/>
      <c r="O203" s="2"/>
      <c r="P203" s="2"/>
      <c r="Q203" s="2"/>
      <c r="R203" s="2"/>
      <c r="S203" s="2"/>
      <c r="T203" s="2"/>
      <c r="U203" s="2"/>
      <c r="V203" s="2"/>
      <c r="W203" s="2"/>
      <c r="X203" s="2"/>
      <c r="Y203" s="2"/>
      <c r="Z203" s="2"/>
    </row>
    <row r="204" spans="3:26" ht="15.75" customHeight="1">
      <c r="C204" s="10"/>
      <c r="D204" s="1"/>
      <c r="E204" s="11"/>
      <c r="F204" s="10"/>
      <c r="G204" s="1"/>
      <c r="H204" s="120"/>
      <c r="I204" s="6"/>
      <c r="J204" s="2"/>
      <c r="K204" s="2"/>
      <c r="L204" s="2"/>
      <c r="M204" s="2"/>
      <c r="N204" s="2"/>
      <c r="O204" s="2"/>
      <c r="P204" s="2"/>
      <c r="Q204" s="2"/>
      <c r="R204" s="2"/>
      <c r="S204" s="2"/>
      <c r="T204" s="2"/>
      <c r="U204" s="2"/>
      <c r="V204" s="2"/>
      <c r="W204" s="2"/>
      <c r="X204" s="2"/>
      <c r="Y204" s="2"/>
      <c r="Z204" s="2"/>
    </row>
    <row r="205" spans="3:26" ht="15.75" customHeight="1">
      <c r="C205" s="10"/>
      <c r="D205" s="1"/>
      <c r="E205" s="11"/>
      <c r="F205" s="10"/>
      <c r="G205" s="1"/>
      <c r="H205" s="120"/>
      <c r="I205" s="6"/>
      <c r="J205" s="2"/>
      <c r="K205" s="2"/>
      <c r="L205" s="2"/>
      <c r="M205" s="2"/>
      <c r="N205" s="2"/>
      <c r="O205" s="2"/>
      <c r="P205" s="2"/>
      <c r="Q205" s="2"/>
      <c r="R205" s="2"/>
      <c r="S205" s="2"/>
      <c r="T205" s="2"/>
      <c r="U205" s="2"/>
      <c r="V205" s="2"/>
      <c r="W205" s="2"/>
      <c r="X205" s="2"/>
      <c r="Y205" s="2"/>
      <c r="Z205" s="2"/>
    </row>
    <row r="206" spans="3:26" ht="15.75" customHeight="1">
      <c r="C206" s="10"/>
      <c r="D206" s="1"/>
      <c r="E206" s="11"/>
      <c r="F206" s="10"/>
      <c r="G206" s="1"/>
      <c r="H206" s="120"/>
      <c r="I206" s="6"/>
      <c r="J206" s="2"/>
      <c r="K206" s="2"/>
      <c r="L206" s="2"/>
      <c r="M206" s="2"/>
      <c r="N206" s="2"/>
      <c r="O206" s="2"/>
      <c r="P206" s="2"/>
      <c r="Q206" s="2"/>
      <c r="R206" s="2"/>
      <c r="S206" s="2"/>
      <c r="T206" s="2"/>
      <c r="U206" s="2"/>
      <c r="V206" s="2"/>
      <c r="W206" s="2"/>
      <c r="X206" s="2"/>
      <c r="Y206" s="2"/>
      <c r="Z206" s="2"/>
    </row>
    <row r="207" spans="3:26" ht="15.75" customHeight="1">
      <c r="C207" s="10"/>
      <c r="D207" s="1"/>
      <c r="E207" s="11"/>
      <c r="F207" s="10"/>
      <c r="G207" s="1"/>
      <c r="H207" s="120"/>
      <c r="I207" s="6"/>
      <c r="J207" s="2"/>
      <c r="K207" s="2"/>
      <c r="L207" s="2"/>
      <c r="M207" s="2"/>
      <c r="N207" s="2"/>
      <c r="O207" s="2"/>
      <c r="P207" s="2"/>
      <c r="Q207" s="2"/>
      <c r="R207" s="2"/>
      <c r="S207" s="2"/>
      <c r="T207" s="2"/>
      <c r="U207" s="2"/>
      <c r="V207" s="2"/>
      <c r="W207" s="2"/>
      <c r="X207" s="2"/>
      <c r="Y207" s="2"/>
      <c r="Z207" s="2"/>
    </row>
    <row r="208" spans="3:26" ht="15.75" customHeight="1">
      <c r="C208" s="10"/>
      <c r="D208" s="1"/>
      <c r="E208" s="11"/>
      <c r="F208" s="10"/>
      <c r="G208" s="1"/>
      <c r="H208" s="120"/>
      <c r="I208" s="6"/>
      <c r="J208" s="2"/>
      <c r="K208" s="2"/>
      <c r="L208" s="2"/>
      <c r="M208" s="2"/>
      <c r="N208" s="2"/>
      <c r="O208" s="2"/>
      <c r="P208" s="2"/>
      <c r="Q208" s="2"/>
      <c r="R208" s="2"/>
      <c r="S208" s="2"/>
      <c r="T208" s="2"/>
      <c r="U208" s="2"/>
      <c r="V208" s="2"/>
      <c r="W208" s="2"/>
      <c r="X208" s="2"/>
      <c r="Y208" s="2"/>
      <c r="Z208" s="2"/>
    </row>
    <row r="209" spans="3:26" ht="15.75" customHeight="1">
      <c r="C209" s="10"/>
      <c r="D209" s="1"/>
      <c r="E209" s="11"/>
      <c r="F209" s="10"/>
      <c r="G209" s="1"/>
      <c r="H209" s="120"/>
      <c r="I209" s="6"/>
      <c r="J209" s="2"/>
      <c r="K209" s="2"/>
      <c r="L209" s="2"/>
      <c r="M209" s="2"/>
      <c r="N209" s="2"/>
      <c r="O209" s="2"/>
      <c r="P209" s="2"/>
      <c r="Q209" s="2"/>
      <c r="R209" s="2"/>
      <c r="S209" s="2"/>
      <c r="T209" s="2"/>
      <c r="U209" s="2"/>
      <c r="V209" s="2"/>
      <c r="W209" s="2"/>
      <c r="X209" s="2"/>
      <c r="Y209" s="2"/>
      <c r="Z209" s="2"/>
    </row>
    <row r="210" spans="3:26" ht="15.75" customHeight="1">
      <c r="C210" s="10"/>
      <c r="D210" s="1"/>
      <c r="E210" s="11"/>
      <c r="F210" s="10"/>
      <c r="G210" s="1"/>
      <c r="H210" s="120"/>
      <c r="I210" s="6"/>
      <c r="J210" s="2"/>
      <c r="K210" s="2"/>
      <c r="L210" s="2"/>
      <c r="M210" s="2"/>
      <c r="N210" s="2"/>
      <c r="O210" s="2"/>
      <c r="P210" s="2"/>
      <c r="Q210" s="2"/>
      <c r="R210" s="2"/>
      <c r="S210" s="2"/>
      <c r="T210" s="2"/>
      <c r="U210" s="2"/>
      <c r="V210" s="2"/>
      <c r="W210" s="2"/>
      <c r="X210" s="2"/>
      <c r="Y210" s="2"/>
      <c r="Z210" s="2"/>
    </row>
    <row r="211" spans="3:26" ht="15.75" customHeight="1">
      <c r="C211" s="10"/>
      <c r="D211" s="1"/>
      <c r="E211" s="11"/>
      <c r="F211" s="10"/>
      <c r="G211" s="1"/>
      <c r="H211" s="120"/>
      <c r="I211" s="6"/>
      <c r="J211" s="2"/>
      <c r="K211" s="2"/>
      <c r="L211" s="2"/>
      <c r="M211" s="2"/>
      <c r="N211" s="2"/>
      <c r="O211" s="2"/>
      <c r="P211" s="2"/>
      <c r="Q211" s="2"/>
      <c r="R211" s="2"/>
      <c r="S211" s="2"/>
      <c r="T211" s="2"/>
      <c r="U211" s="2"/>
      <c r="V211" s="2"/>
      <c r="W211" s="2"/>
      <c r="X211" s="2"/>
      <c r="Y211" s="2"/>
      <c r="Z211" s="2"/>
    </row>
    <row r="212" spans="3:26" ht="15.75" customHeight="1">
      <c r="C212" s="10"/>
      <c r="D212" s="1"/>
      <c r="E212" s="11"/>
      <c r="F212" s="10"/>
      <c r="G212" s="1"/>
      <c r="H212" s="120"/>
      <c r="I212" s="6"/>
      <c r="J212" s="2"/>
      <c r="K212" s="2"/>
      <c r="L212" s="2"/>
      <c r="M212" s="2"/>
      <c r="N212" s="2"/>
      <c r="O212" s="2"/>
      <c r="P212" s="2"/>
      <c r="Q212" s="2"/>
      <c r="R212" s="2"/>
      <c r="S212" s="2"/>
      <c r="T212" s="2"/>
      <c r="U212" s="2"/>
      <c r="V212" s="2"/>
      <c r="W212" s="2"/>
      <c r="X212" s="2"/>
      <c r="Y212" s="2"/>
      <c r="Z212" s="2"/>
    </row>
    <row r="213" spans="3:26" ht="15.75" customHeight="1">
      <c r="C213" s="10"/>
      <c r="D213" s="1"/>
      <c r="E213" s="11"/>
      <c r="F213" s="10"/>
      <c r="G213" s="1"/>
      <c r="H213" s="120"/>
      <c r="I213" s="6"/>
      <c r="J213" s="2"/>
      <c r="K213" s="2"/>
      <c r="L213" s="2"/>
      <c r="M213" s="2"/>
      <c r="N213" s="2"/>
      <c r="O213" s="2"/>
      <c r="P213" s="2"/>
      <c r="Q213" s="2"/>
      <c r="R213" s="2"/>
      <c r="S213" s="2"/>
      <c r="T213" s="2"/>
      <c r="U213" s="2"/>
      <c r="V213" s="2"/>
      <c r="W213" s="2"/>
      <c r="X213" s="2"/>
      <c r="Y213" s="2"/>
      <c r="Z213" s="2"/>
    </row>
    <row r="214" spans="3:26" ht="15.75" customHeight="1">
      <c r="C214" s="10"/>
      <c r="D214" s="1"/>
      <c r="E214" s="11"/>
      <c r="F214" s="10"/>
      <c r="G214" s="1"/>
      <c r="H214" s="120"/>
      <c r="I214" s="6"/>
      <c r="J214" s="2"/>
      <c r="K214" s="2"/>
      <c r="L214" s="2"/>
      <c r="M214" s="2"/>
      <c r="N214" s="2"/>
      <c r="O214" s="2"/>
      <c r="P214" s="2"/>
      <c r="Q214" s="2"/>
      <c r="R214" s="2"/>
      <c r="S214" s="2"/>
      <c r="T214" s="2"/>
      <c r="U214" s="2"/>
      <c r="V214" s="2"/>
      <c r="W214" s="2"/>
      <c r="X214" s="2"/>
      <c r="Y214" s="2"/>
      <c r="Z214" s="2"/>
    </row>
    <row r="215" spans="3:26" ht="15.75" customHeight="1">
      <c r="C215" s="10"/>
      <c r="D215" s="1"/>
      <c r="E215" s="11"/>
      <c r="F215" s="10"/>
      <c r="G215" s="1"/>
      <c r="H215" s="120"/>
      <c r="I215" s="6"/>
      <c r="J215" s="2"/>
      <c r="K215" s="2"/>
      <c r="L215" s="2"/>
      <c r="M215" s="2"/>
      <c r="N215" s="2"/>
      <c r="O215" s="2"/>
      <c r="P215" s="2"/>
      <c r="Q215" s="2"/>
      <c r="R215" s="2"/>
      <c r="S215" s="2"/>
      <c r="T215" s="2"/>
      <c r="U215" s="2"/>
      <c r="V215" s="2"/>
      <c r="W215" s="2"/>
      <c r="X215" s="2"/>
      <c r="Y215" s="2"/>
      <c r="Z215" s="2"/>
    </row>
    <row r="216" spans="3:26" ht="15.75" customHeight="1">
      <c r="C216" s="10"/>
      <c r="D216" s="1"/>
      <c r="E216" s="11"/>
      <c r="F216" s="10"/>
      <c r="G216" s="1"/>
      <c r="H216" s="120"/>
      <c r="I216" s="6"/>
      <c r="J216" s="2"/>
      <c r="K216" s="2"/>
      <c r="L216" s="2"/>
      <c r="M216" s="2"/>
      <c r="N216" s="2"/>
      <c r="O216" s="2"/>
      <c r="P216" s="2"/>
      <c r="Q216" s="2"/>
      <c r="R216" s="2"/>
      <c r="S216" s="2"/>
      <c r="T216" s="2"/>
      <c r="U216" s="2"/>
      <c r="V216" s="2"/>
      <c r="W216" s="2"/>
      <c r="X216" s="2"/>
      <c r="Y216" s="2"/>
      <c r="Z216" s="2"/>
    </row>
    <row r="217" spans="3:26" ht="15.75" customHeight="1">
      <c r="C217" s="10"/>
      <c r="D217" s="1"/>
      <c r="E217" s="11"/>
      <c r="F217" s="10"/>
      <c r="G217" s="1"/>
      <c r="H217" s="120"/>
      <c r="I217" s="6"/>
      <c r="J217" s="2"/>
      <c r="K217" s="2"/>
      <c r="L217" s="2"/>
      <c r="M217" s="2"/>
      <c r="N217" s="2"/>
      <c r="O217" s="2"/>
      <c r="P217" s="2"/>
      <c r="Q217" s="2"/>
      <c r="R217" s="2"/>
      <c r="S217" s="2"/>
      <c r="T217" s="2"/>
      <c r="U217" s="2"/>
      <c r="V217" s="2"/>
      <c r="W217" s="2"/>
      <c r="X217" s="2"/>
      <c r="Y217" s="2"/>
      <c r="Z217" s="2"/>
    </row>
    <row r="218" spans="3:26" ht="15.75" customHeight="1">
      <c r="C218" s="10"/>
      <c r="D218" s="1"/>
      <c r="E218" s="11"/>
      <c r="F218" s="10"/>
      <c r="G218" s="1"/>
      <c r="H218" s="120"/>
      <c r="I218" s="6"/>
      <c r="J218" s="2"/>
      <c r="K218" s="2"/>
      <c r="L218" s="2"/>
      <c r="M218" s="2"/>
      <c r="N218" s="2"/>
      <c r="O218" s="2"/>
      <c r="P218" s="2"/>
      <c r="Q218" s="2"/>
      <c r="R218" s="2"/>
      <c r="S218" s="2"/>
      <c r="T218" s="2"/>
      <c r="U218" s="2"/>
      <c r="V218" s="2"/>
      <c r="W218" s="2"/>
      <c r="X218" s="2"/>
      <c r="Y218" s="2"/>
      <c r="Z218" s="2"/>
    </row>
    <row r="219" spans="3:26" ht="15.75" customHeight="1">
      <c r="C219" s="10"/>
      <c r="D219" s="1"/>
      <c r="E219" s="11"/>
      <c r="F219" s="10"/>
      <c r="G219" s="1"/>
      <c r="H219" s="120"/>
      <c r="I219" s="6"/>
      <c r="J219" s="2"/>
      <c r="K219" s="2"/>
      <c r="L219" s="2"/>
      <c r="M219" s="2"/>
      <c r="N219" s="2"/>
      <c r="O219" s="2"/>
      <c r="P219" s="2"/>
      <c r="Q219" s="2"/>
      <c r="R219" s="2"/>
      <c r="S219" s="2"/>
      <c r="T219" s="2"/>
      <c r="U219" s="2"/>
      <c r="V219" s="2"/>
      <c r="W219" s="2"/>
      <c r="X219" s="2"/>
      <c r="Y219" s="2"/>
      <c r="Z219" s="2"/>
    </row>
    <row r="220" spans="3:26" ht="15.75" customHeight="1">
      <c r="C220" s="10"/>
      <c r="D220" s="1"/>
      <c r="E220" s="11"/>
      <c r="F220" s="10"/>
      <c r="G220" s="1"/>
      <c r="H220" s="120"/>
      <c r="I220" s="6"/>
      <c r="J220" s="2"/>
      <c r="K220" s="2"/>
      <c r="L220" s="2"/>
      <c r="M220" s="2"/>
      <c r="N220" s="2"/>
      <c r="O220" s="2"/>
      <c r="P220" s="2"/>
      <c r="Q220" s="2"/>
      <c r="R220" s="2"/>
      <c r="S220" s="2"/>
      <c r="T220" s="2"/>
      <c r="U220" s="2"/>
      <c r="V220" s="2"/>
      <c r="W220" s="2"/>
      <c r="X220" s="2"/>
      <c r="Y220" s="2"/>
      <c r="Z220" s="2"/>
    </row>
    <row r="221" spans="3:26" ht="15.75" customHeight="1">
      <c r="C221" s="10"/>
      <c r="D221" s="1"/>
      <c r="E221" s="11"/>
      <c r="F221" s="10"/>
      <c r="G221" s="1"/>
      <c r="H221" s="120"/>
      <c r="I221" s="6"/>
      <c r="J221" s="2"/>
      <c r="K221" s="2"/>
      <c r="L221" s="2"/>
      <c r="M221" s="2"/>
      <c r="N221" s="2"/>
      <c r="O221" s="2"/>
      <c r="P221" s="2"/>
      <c r="Q221" s="2"/>
      <c r="R221" s="2"/>
      <c r="S221" s="2"/>
      <c r="T221" s="2"/>
      <c r="U221" s="2"/>
      <c r="V221" s="2"/>
      <c r="W221" s="2"/>
      <c r="X221" s="2"/>
      <c r="Y221" s="2"/>
      <c r="Z221" s="2"/>
    </row>
    <row r="222" spans="3:26" ht="15.75" customHeight="1">
      <c r="C222" s="10"/>
      <c r="D222" s="1"/>
      <c r="E222" s="11"/>
      <c r="F222" s="10"/>
      <c r="G222" s="1"/>
      <c r="H222" s="120"/>
      <c r="I222" s="6"/>
      <c r="J222" s="2"/>
      <c r="K222" s="2"/>
      <c r="L222" s="2"/>
      <c r="M222" s="2"/>
      <c r="N222" s="2"/>
      <c r="O222" s="2"/>
      <c r="P222" s="2"/>
      <c r="Q222" s="2"/>
      <c r="R222" s="2"/>
      <c r="S222" s="2"/>
      <c r="T222" s="2"/>
      <c r="U222" s="2"/>
      <c r="V222" s="2"/>
      <c r="W222" s="2"/>
      <c r="X222" s="2"/>
      <c r="Y222" s="2"/>
      <c r="Z222" s="2"/>
    </row>
    <row r="223" spans="3:26" ht="15.75" customHeight="1">
      <c r="C223" s="10"/>
      <c r="D223" s="1"/>
      <c r="E223" s="11"/>
      <c r="F223" s="10"/>
      <c r="G223" s="1"/>
      <c r="H223" s="120"/>
      <c r="I223" s="6"/>
      <c r="J223" s="2"/>
      <c r="K223" s="2"/>
      <c r="L223" s="2"/>
      <c r="M223" s="2"/>
      <c r="N223" s="2"/>
      <c r="O223" s="2"/>
      <c r="P223" s="2"/>
      <c r="Q223" s="2"/>
      <c r="R223" s="2"/>
      <c r="S223" s="2"/>
      <c r="T223" s="2"/>
      <c r="U223" s="2"/>
      <c r="V223" s="2"/>
      <c r="W223" s="2"/>
      <c r="X223" s="2"/>
      <c r="Y223" s="2"/>
      <c r="Z223" s="2"/>
    </row>
    <row r="224" spans="3:26" ht="15.75" customHeight="1">
      <c r="C224" s="10"/>
      <c r="D224" s="1"/>
      <c r="E224" s="11"/>
      <c r="F224" s="10"/>
      <c r="G224" s="1"/>
      <c r="H224" s="120"/>
      <c r="I224" s="6"/>
      <c r="J224" s="2"/>
      <c r="K224" s="2"/>
      <c r="L224" s="2"/>
      <c r="M224" s="2"/>
      <c r="N224" s="2"/>
      <c r="O224" s="2"/>
      <c r="P224" s="2"/>
      <c r="Q224" s="2"/>
      <c r="R224" s="2"/>
      <c r="S224" s="2"/>
      <c r="T224" s="2"/>
      <c r="U224" s="2"/>
      <c r="V224" s="2"/>
      <c r="W224" s="2"/>
      <c r="X224" s="2"/>
      <c r="Y224" s="2"/>
      <c r="Z224" s="2"/>
    </row>
    <row r="225" spans="2:26" ht="15.75" customHeight="1">
      <c r="B225" s="2"/>
      <c r="C225" s="10"/>
      <c r="D225" s="1"/>
      <c r="E225" s="11"/>
      <c r="F225" s="10"/>
      <c r="G225" s="1"/>
      <c r="H225" s="120"/>
      <c r="I225" s="6"/>
      <c r="J225" s="2"/>
      <c r="K225" s="2"/>
      <c r="L225" s="2"/>
      <c r="M225" s="2"/>
      <c r="N225" s="2"/>
      <c r="O225" s="2"/>
      <c r="P225" s="2"/>
      <c r="Q225" s="2"/>
      <c r="R225" s="2"/>
      <c r="S225" s="2"/>
      <c r="T225" s="2"/>
      <c r="U225" s="2"/>
      <c r="V225" s="2"/>
      <c r="W225" s="2"/>
      <c r="X225" s="2"/>
      <c r="Y225" s="2"/>
      <c r="Z225" s="2"/>
    </row>
    <row r="226" spans="2:26" ht="15.75" customHeight="1">
      <c r="B226" s="2"/>
      <c r="C226" s="10"/>
      <c r="D226" s="1"/>
      <c r="E226" s="11"/>
      <c r="F226" s="10"/>
      <c r="G226" s="1"/>
      <c r="H226" s="120"/>
      <c r="I226" s="6"/>
      <c r="J226" s="2"/>
      <c r="K226" s="2"/>
      <c r="L226" s="2"/>
      <c r="M226" s="2"/>
      <c r="N226" s="2"/>
      <c r="O226" s="2"/>
      <c r="P226" s="2"/>
      <c r="Q226" s="2"/>
      <c r="R226" s="2"/>
      <c r="S226" s="2"/>
      <c r="T226" s="2"/>
      <c r="U226" s="2"/>
      <c r="V226" s="2"/>
      <c r="W226" s="2"/>
      <c r="X226" s="2"/>
      <c r="Y226" s="2"/>
      <c r="Z226" s="2"/>
    </row>
    <row r="227" spans="2:26" ht="15.75" customHeight="1">
      <c r="B227" s="2"/>
      <c r="C227" s="10"/>
      <c r="D227" s="1"/>
      <c r="E227" s="11"/>
      <c r="F227" s="10"/>
      <c r="G227" s="1"/>
      <c r="H227" s="120"/>
      <c r="I227" s="6"/>
      <c r="J227" s="2"/>
      <c r="K227" s="2"/>
      <c r="L227" s="2"/>
      <c r="M227" s="2"/>
      <c r="N227" s="2"/>
      <c r="O227" s="2"/>
      <c r="P227" s="2"/>
      <c r="Q227" s="2"/>
      <c r="R227" s="2"/>
      <c r="S227" s="2"/>
      <c r="T227" s="2"/>
      <c r="U227" s="2"/>
      <c r="V227" s="2"/>
      <c r="W227" s="2"/>
      <c r="X227" s="2"/>
      <c r="Y227" s="2"/>
      <c r="Z227" s="2"/>
    </row>
    <row r="228" spans="2:26" ht="15.75" customHeight="1">
      <c r="B228" s="2"/>
      <c r="C228" s="10"/>
      <c r="D228" s="1"/>
      <c r="E228" s="11"/>
      <c r="F228" s="10"/>
      <c r="G228" s="1"/>
      <c r="H228" s="120"/>
      <c r="I228" s="6"/>
      <c r="J228" s="2"/>
      <c r="K228" s="2"/>
      <c r="L228" s="2"/>
      <c r="M228" s="2"/>
      <c r="N228" s="2"/>
      <c r="O228" s="2"/>
      <c r="P228" s="2"/>
      <c r="Q228" s="2"/>
      <c r="R228" s="2"/>
      <c r="S228" s="2"/>
      <c r="T228" s="2"/>
      <c r="U228" s="2"/>
      <c r="V228" s="2"/>
      <c r="W228" s="2"/>
      <c r="X228" s="2"/>
      <c r="Y228" s="2"/>
      <c r="Z228" s="2"/>
    </row>
    <row r="229" spans="2:26" ht="15.75" customHeight="1">
      <c r="B229" s="2"/>
      <c r="C229" s="10"/>
      <c r="D229" s="1"/>
      <c r="E229" s="11"/>
      <c r="F229" s="10"/>
      <c r="G229" s="1"/>
      <c r="H229" s="120"/>
      <c r="I229" s="6"/>
      <c r="J229" s="2"/>
      <c r="K229" s="2"/>
      <c r="L229" s="2"/>
      <c r="M229" s="2"/>
      <c r="N229" s="2"/>
      <c r="O229" s="2"/>
      <c r="P229" s="2"/>
      <c r="Q229" s="2"/>
      <c r="R229" s="2"/>
      <c r="S229" s="2"/>
      <c r="T229" s="2"/>
      <c r="U229" s="2"/>
      <c r="V229" s="2"/>
      <c r="W229" s="2"/>
      <c r="X229" s="2"/>
      <c r="Y229" s="2"/>
      <c r="Z229" s="2"/>
    </row>
    <row r="230" spans="2:26" ht="15.75" customHeight="1">
      <c r="B230" s="2"/>
      <c r="C230" s="10"/>
      <c r="D230" s="1"/>
      <c r="E230" s="11"/>
      <c r="F230" s="10"/>
      <c r="G230" s="1"/>
      <c r="H230" s="120"/>
      <c r="I230" s="6"/>
      <c r="J230" s="2"/>
      <c r="K230" s="2"/>
      <c r="L230" s="2"/>
      <c r="M230" s="2"/>
      <c r="N230" s="2"/>
      <c r="O230" s="2"/>
      <c r="P230" s="2"/>
      <c r="Q230" s="2"/>
      <c r="R230" s="2"/>
      <c r="S230" s="2"/>
      <c r="T230" s="2"/>
      <c r="U230" s="2"/>
      <c r="V230" s="2"/>
      <c r="W230" s="2"/>
      <c r="X230" s="2"/>
      <c r="Y230" s="2"/>
      <c r="Z230" s="2"/>
    </row>
    <row r="231" spans="2:26" ht="15.75" customHeight="1">
      <c r="B231" s="2"/>
      <c r="C231" s="10"/>
      <c r="D231" s="1"/>
      <c r="E231" s="11"/>
      <c r="F231" s="10"/>
      <c r="G231" s="1"/>
      <c r="H231" s="120"/>
      <c r="I231" s="6"/>
      <c r="J231" s="2"/>
      <c r="K231" s="2"/>
      <c r="L231" s="2"/>
      <c r="M231" s="2"/>
      <c r="N231" s="2"/>
      <c r="O231" s="2"/>
      <c r="P231" s="2"/>
      <c r="Q231" s="2"/>
      <c r="R231" s="2"/>
      <c r="S231" s="2"/>
      <c r="T231" s="2"/>
      <c r="U231" s="2"/>
      <c r="V231" s="2"/>
      <c r="W231" s="2"/>
      <c r="X231" s="2"/>
      <c r="Y231" s="2"/>
      <c r="Z231" s="2"/>
    </row>
    <row r="232" spans="2:26" ht="15.75" customHeight="1">
      <c r="B232" s="2"/>
      <c r="C232" s="10"/>
      <c r="D232" s="1"/>
      <c r="E232" s="11"/>
      <c r="F232" s="10"/>
      <c r="G232" s="1"/>
      <c r="H232" s="120"/>
      <c r="I232" s="6"/>
      <c r="J232" s="2"/>
      <c r="K232" s="2"/>
      <c r="L232" s="2"/>
      <c r="M232" s="2"/>
      <c r="N232" s="2"/>
      <c r="O232" s="2"/>
      <c r="P232" s="2"/>
      <c r="Q232" s="2"/>
      <c r="R232" s="2"/>
      <c r="S232" s="2"/>
      <c r="T232" s="2"/>
      <c r="U232" s="2"/>
      <c r="V232" s="2"/>
      <c r="W232" s="2"/>
      <c r="X232" s="2"/>
      <c r="Y232" s="2"/>
      <c r="Z232" s="2"/>
    </row>
    <row r="233" spans="2:26" ht="15.75" customHeight="1">
      <c r="B233" s="2"/>
      <c r="C233" s="10"/>
      <c r="D233" s="1"/>
      <c r="E233" s="11"/>
      <c r="F233" s="10"/>
      <c r="G233" s="1"/>
      <c r="H233" s="120"/>
      <c r="I233" s="6"/>
      <c r="J233" s="2"/>
      <c r="K233" s="2"/>
      <c r="L233" s="2"/>
      <c r="M233" s="2"/>
      <c r="N233" s="2"/>
      <c r="O233" s="2"/>
      <c r="P233" s="2"/>
      <c r="Q233" s="2"/>
      <c r="R233" s="2"/>
      <c r="S233" s="2"/>
      <c r="T233" s="2"/>
      <c r="U233" s="2"/>
      <c r="V233" s="2"/>
      <c r="W233" s="2"/>
      <c r="X233" s="2"/>
      <c r="Y233" s="2"/>
      <c r="Z233" s="2"/>
    </row>
    <row r="234" spans="2:26" ht="15.75" customHeight="1">
      <c r="B234" s="2"/>
      <c r="C234" s="10"/>
      <c r="D234" s="1"/>
      <c r="E234" s="11"/>
      <c r="F234" s="10"/>
      <c r="G234" s="1"/>
      <c r="H234" s="120"/>
      <c r="I234" s="6"/>
      <c r="J234" s="2"/>
      <c r="K234" s="2"/>
      <c r="L234" s="2"/>
      <c r="M234" s="2"/>
      <c r="N234" s="2"/>
      <c r="O234" s="2"/>
      <c r="P234" s="2"/>
      <c r="Q234" s="2"/>
      <c r="R234" s="2"/>
      <c r="S234" s="2"/>
      <c r="T234" s="2"/>
      <c r="U234" s="2"/>
      <c r="V234" s="2"/>
      <c r="W234" s="2"/>
      <c r="X234" s="2"/>
      <c r="Y234" s="2"/>
      <c r="Z234" s="2"/>
    </row>
    <row r="235" spans="2:26" ht="15.75" customHeight="1">
      <c r="B235" s="2"/>
      <c r="C235" s="10"/>
      <c r="D235" s="1"/>
      <c r="E235" s="11"/>
      <c r="F235" s="10"/>
      <c r="G235" s="1"/>
      <c r="H235" s="120"/>
      <c r="I235" s="6"/>
      <c r="J235" s="2"/>
      <c r="K235" s="2"/>
      <c r="L235" s="2"/>
      <c r="M235" s="2"/>
      <c r="N235" s="2"/>
      <c r="O235" s="2"/>
      <c r="P235" s="2"/>
      <c r="Q235" s="2"/>
      <c r="R235" s="2"/>
      <c r="S235" s="2"/>
      <c r="T235" s="2"/>
      <c r="U235" s="2"/>
      <c r="V235" s="2"/>
      <c r="W235" s="2"/>
      <c r="X235" s="2"/>
      <c r="Y235" s="2"/>
      <c r="Z235" s="2"/>
    </row>
    <row r="236" spans="2:26" ht="15.75" customHeight="1">
      <c r="B236" s="2"/>
      <c r="C236" s="10"/>
      <c r="D236" s="1"/>
      <c r="E236" s="11"/>
      <c r="F236" s="10"/>
      <c r="G236" s="1"/>
      <c r="H236" s="120"/>
      <c r="I236" s="6"/>
      <c r="J236" s="2"/>
      <c r="K236" s="2"/>
      <c r="L236" s="2"/>
      <c r="M236" s="2"/>
      <c r="N236" s="2"/>
      <c r="O236" s="2"/>
      <c r="P236" s="2"/>
      <c r="Q236" s="2"/>
      <c r="R236" s="2"/>
      <c r="S236" s="2"/>
      <c r="T236" s="2"/>
      <c r="U236" s="2"/>
      <c r="V236" s="2"/>
      <c r="W236" s="2"/>
      <c r="X236" s="2"/>
      <c r="Y236" s="2"/>
      <c r="Z236" s="2"/>
    </row>
    <row r="237" spans="2:26" ht="15.75" customHeight="1">
      <c r="B237" s="2"/>
      <c r="C237" s="10"/>
      <c r="D237" s="1"/>
      <c r="E237" s="11"/>
      <c r="F237" s="10"/>
      <c r="G237" s="1"/>
      <c r="H237" s="120"/>
      <c r="I237" s="6"/>
      <c r="J237" s="2"/>
      <c r="K237" s="2"/>
      <c r="L237" s="2"/>
      <c r="M237" s="2"/>
      <c r="N237" s="2"/>
      <c r="O237" s="2"/>
      <c r="P237" s="2"/>
      <c r="Q237" s="2"/>
      <c r="R237" s="2"/>
      <c r="S237" s="2"/>
      <c r="T237" s="2"/>
      <c r="U237" s="2"/>
      <c r="V237" s="2"/>
      <c r="W237" s="2"/>
      <c r="X237" s="2"/>
      <c r="Y237" s="2"/>
      <c r="Z237" s="2"/>
    </row>
    <row r="238" spans="2:26" ht="15.75" customHeight="1">
      <c r="B238" s="2"/>
      <c r="C238" s="10"/>
      <c r="D238" s="1"/>
      <c r="E238" s="11"/>
      <c r="F238" s="10"/>
      <c r="G238" s="1"/>
      <c r="H238" s="120"/>
      <c r="I238" s="6"/>
      <c r="J238" s="2"/>
      <c r="K238" s="2"/>
      <c r="L238" s="2"/>
      <c r="M238" s="2"/>
      <c r="N238" s="2"/>
      <c r="O238" s="2"/>
      <c r="P238" s="2"/>
      <c r="Q238" s="2"/>
      <c r="R238" s="2"/>
      <c r="S238" s="2"/>
      <c r="T238" s="2"/>
      <c r="U238" s="2"/>
      <c r="V238" s="2"/>
      <c r="W238" s="2"/>
      <c r="X238" s="2"/>
      <c r="Y238" s="2"/>
      <c r="Z238" s="2"/>
    </row>
    <row r="239" spans="2:26" ht="15.75" customHeight="1">
      <c r="B239" s="2"/>
      <c r="C239" s="10"/>
      <c r="D239" s="1"/>
      <c r="E239" s="11"/>
      <c r="F239" s="10"/>
      <c r="G239" s="1"/>
      <c r="H239" s="120"/>
      <c r="I239" s="6"/>
      <c r="J239" s="2"/>
      <c r="K239" s="2"/>
      <c r="L239" s="2"/>
      <c r="M239" s="2"/>
      <c r="N239" s="2"/>
      <c r="O239" s="2"/>
      <c r="P239" s="2"/>
      <c r="Q239" s="2"/>
      <c r="R239" s="2"/>
      <c r="S239" s="2"/>
      <c r="T239" s="2"/>
      <c r="U239" s="2"/>
      <c r="V239" s="2"/>
      <c r="W239" s="2"/>
      <c r="X239" s="2"/>
      <c r="Y239" s="2"/>
      <c r="Z239" s="2"/>
    </row>
    <row r="240" spans="2:26" ht="15.75" customHeight="1">
      <c r="B240" s="2"/>
      <c r="C240" s="10"/>
      <c r="D240" s="1"/>
      <c r="E240" s="11"/>
      <c r="F240" s="10"/>
      <c r="G240" s="1"/>
      <c r="H240" s="120"/>
      <c r="I240" s="6"/>
      <c r="J240" s="2"/>
      <c r="K240" s="2"/>
      <c r="L240" s="2"/>
      <c r="M240" s="2"/>
      <c r="N240" s="2"/>
      <c r="O240" s="2"/>
      <c r="P240" s="2"/>
      <c r="Q240" s="2"/>
      <c r="R240" s="2"/>
      <c r="S240" s="2"/>
      <c r="T240" s="2"/>
      <c r="U240" s="2"/>
      <c r="V240" s="2"/>
      <c r="W240" s="2"/>
      <c r="X240" s="2"/>
      <c r="Y240" s="2"/>
      <c r="Z240" s="2"/>
    </row>
    <row r="241" spans="2:26" ht="15.75" customHeight="1">
      <c r="B241" s="2"/>
      <c r="C241" s="10"/>
      <c r="D241" s="1"/>
      <c r="E241" s="11"/>
      <c r="F241" s="10"/>
      <c r="G241" s="1"/>
      <c r="H241" s="120"/>
      <c r="I241" s="6"/>
      <c r="J241" s="2"/>
      <c r="K241" s="2"/>
      <c r="L241" s="2"/>
      <c r="M241" s="2"/>
      <c r="N241" s="2"/>
      <c r="O241" s="2"/>
      <c r="P241" s="2"/>
      <c r="Q241" s="2"/>
      <c r="R241" s="2"/>
      <c r="S241" s="2"/>
      <c r="T241" s="2"/>
      <c r="U241" s="2"/>
      <c r="V241" s="2"/>
      <c r="W241" s="2"/>
      <c r="X241" s="2"/>
      <c r="Y241" s="2"/>
      <c r="Z241" s="2"/>
    </row>
    <row r="242" spans="2:26" ht="15.75" customHeight="1">
      <c r="B242" s="2"/>
      <c r="C242" s="10"/>
      <c r="D242" s="1"/>
      <c r="E242" s="11"/>
      <c r="F242" s="10"/>
      <c r="G242" s="1"/>
      <c r="H242" s="120"/>
      <c r="I242" s="6"/>
      <c r="J242" s="2"/>
      <c r="K242" s="2"/>
      <c r="L242" s="2"/>
      <c r="M242" s="2"/>
      <c r="N242" s="2"/>
      <c r="O242" s="2"/>
      <c r="P242" s="2"/>
      <c r="Q242" s="2"/>
      <c r="R242" s="2"/>
      <c r="S242" s="2"/>
      <c r="T242" s="2"/>
      <c r="U242" s="2"/>
      <c r="V242" s="2"/>
      <c r="W242" s="2"/>
      <c r="X242" s="2"/>
      <c r="Y242" s="2"/>
      <c r="Z242" s="2"/>
    </row>
    <row r="243" spans="2:26" ht="15.75" customHeight="1">
      <c r="B243" s="2"/>
      <c r="C243" s="10"/>
      <c r="D243" s="1"/>
      <c r="E243" s="11"/>
      <c r="F243" s="10"/>
      <c r="G243" s="1"/>
      <c r="H243" s="120"/>
      <c r="I243" s="6"/>
      <c r="J243" s="2"/>
      <c r="K243" s="2"/>
      <c r="L243" s="2"/>
      <c r="M243" s="2"/>
      <c r="N243" s="2"/>
      <c r="O243" s="2"/>
      <c r="P243" s="2"/>
      <c r="Q243" s="2"/>
      <c r="R243" s="2"/>
      <c r="S243" s="2"/>
      <c r="T243" s="2"/>
      <c r="U243" s="2"/>
      <c r="V243" s="2"/>
      <c r="W243" s="2"/>
      <c r="X243" s="2"/>
      <c r="Y243" s="2"/>
      <c r="Z243" s="2"/>
    </row>
    <row r="244" spans="2:26" ht="15.75" customHeight="1">
      <c r="B244" s="2"/>
      <c r="C244" s="10"/>
      <c r="D244" s="1"/>
      <c r="E244" s="11"/>
      <c r="F244" s="10"/>
      <c r="G244" s="1"/>
      <c r="H244" s="120"/>
      <c r="I244" s="6"/>
      <c r="J244" s="2"/>
      <c r="K244" s="2"/>
      <c r="L244" s="2"/>
      <c r="M244" s="2"/>
      <c r="N244" s="2"/>
      <c r="O244" s="2"/>
      <c r="P244" s="2"/>
      <c r="Q244" s="2"/>
      <c r="R244" s="2"/>
      <c r="S244" s="2"/>
      <c r="T244" s="2"/>
      <c r="U244" s="2"/>
      <c r="V244" s="2"/>
      <c r="W244" s="2"/>
      <c r="X244" s="2"/>
      <c r="Y244" s="2"/>
      <c r="Z244" s="2"/>
    </row>
    <row r="245" spans="2:26" ht="15.75" customHeight="1">
      <c r="B245" s="2"/>
      <c r="C245" s="10"/>
      <c r="D245" s="1"/>
      <c r="E245" s="11"/>
      <c r="F245" s="10"/>
      <c r="G245" s="1"/>
      <c r="H245" s="120"/>
      <c r="I245" s="6"/>
      <c r="J245" s="2"/>
      <c r="K245" s="2"/>
      <c r="L245" s="2"/>
      <c r="M245" s="2"/>
      <c r="N245" s="2"/>
      <c r="O245" s="2"/>
      <c r="P245" s="2"/>
      <c r="Q245" s="2"/>
      <c r="R245" s="2"/>
      <c r="S245" s="2"/>
      <c r="T245" s="2"/>
      <c r="U245" s="2"/>
      <c r="V245" s="2"/>
      <c r="W245" s="2"/>
      <c r="X245" s="2"/>
      <c r="Y245" s="2"/>
      <c r="Z245" s="2"/>
    </row>
    <row r="246" spans="2:26" ht="15.75" customHeight="1">
      <c r="B246" s="2"/>
      <c r="C246" s="10"/>
      <c r="D246" s="1"/>
      <c r="E246" s="11"/>
      <c r="F246" s="10"/>
      <c r="G246" s="1"/>
      <c r="H246" s="120"/>
      <c r="I246" s="6"/>
      <c r="J246" s="2"/>
      <c r="K246" s="2"/>
      <c r="L246" s="2"/>
      <c r="M246" s="2"/>
      <c r="N246" s="2"/>
      <c r="O246" s="2"/>
      <c r="P246" s="2"/>
      <c r="Q246" s="2"/>
      <c r="R246" s="2"/>
      <c r="S246" s="2"/>
      <c r="T246" s="2"/>
      <c r="U246" s="2"/>
      <c r="V246" s="2"/>
      <c r="W246" s="2"/>
      <c r="X246" s="2"/>
      <c r="Y246" s="2"/>
      <c r="Z246" s="2"/>
    </row>
    <row r="247" spans="2:26" ht="15.75" customHeight="1">
      <c r="B247" s="2"/>
      <c r="C247" s="10"/>
      <c r="D247" s="1"/>
      <c r="E247" s="11"/>
      <c r="F247" s="10"/>
      <c r="G247" s="1"/>
      <c r="H247" s="120"/>
      <c r="I247" s="6"/>
      <c r="J247" s="2"/>
      <c r="K247" s="2"/>
      <c r="L247" s="2"/>
      <c r="M247" s="2"/>
      <c r="N247" s="2"/>
      <c r="O247" s="2"/>
      <c r="P247" s="2"/>
      <c r="Q247" s="2"/>
      <c r="R247" s="2"/>
      <c r="S247" s="2"/>
      <c r="T247" s="2"/>
      <c r="U247" s="2"/>
      <c r="V247" s="2"/>
      <c r="W247" s="2"/>
      <c r="X247" s="2"/>
      <c r="Y247" s="2"/>
      <c r="Z247" s="2"/>
    </row>
    <row r="248" spans="2:26" ht="15.75" customHeight="1">
      <c r="B248" s="2"/>
      <c r="C248" s="10"/>
      <c r="D248" s="1"/>
      <c r="E248" s="11"/>
      <c r="F248" s="10"/>
      <c r="G248" s="1"/>
      <c r="H248" s="120"/>
      <c r="I248" s="6"/>
      <c r="J248" s="2"/>
      <c r="K248" s="2"/>
      <c r="L248" s="2"/>
      <c r="M248" s="2"/>
      <c r="N248" s="2"/>
      <c r="O248" s="2"/>
      <c r="P248" s="2"/>
      <c r="Q248" s="2"/>
      <c r="R248" s="2"/>
      <c r="S248" s="2"/>
      <c r="T248" s="2"/>
      <c r="U248" s="2"/>
      <c r="V248" s="2"/>
      <c r="W248" s="2"/>
      <c r="X248" s="2"/>
      <c r="Y248" s="2"/>
      <c r="Z248" s="2"/>
    </row>
    <row r="249" spans="2:26" ht="15.75" customHeight="1">
      <c r="B249" s="2"/>
      <c r="C249" s="10"/>
      <c r="D249" s="1"/>
      <c r="E249" s="11"/>
      <c r="F249" s="10"/>
      <c r="G249" s="1"/>
      <c r="H249" s="120"/>
      <c r="I249" s="6"/>
      <c r="J249" s="2"/>
      <c r="K249" s="2"/>
      <c r="L249" s="2"/>
      <c r="M249" s="2"/>
      <c r="N249" s="2"/>
      <c r="O249" s="2"/>
      <c r="P249" s="2"/>
      <c r="Q249" s="2"/>
      <c r="R249" s="2"/>
      <c r="S249" s="2"/>
      <c r="T249" s="2"/>
      <c r="U249" s="2"/>
      <c r="V249" s="2"/>
      <c r="W249" s="2"/>
      <c r="X249" s="2"/>
      <c r="Y249" s="2"/>
      <c r="Z249" s="2"/>
    </row>
    <row r="250" spans="2:26" ht="15.75" customHeight="1">
      <c r="B250" s="2"/>
      <c r="C250" s="10"/>
      <c r="D250" s="1"/>
      <c r="E250" s="11"/>
      <c r="F250" s="10"/>
      <c r="G250" s="1"/>
      <c r="H250" s="120"/>
      <c r="I250" s="6"/>
      <c r="J250" s="2"/>
      <c r="K250" s="2"/>
      <c r="L250" s="2"/>
      <c r="M250" s="2"/>
      <c r="N250" s="2"/>
      <c r="O250" s="2"/>
      <c r="P250" s="2"/>
      <c r="Q250" s="2"/>
      <c r="R250" s="2"/>
      <c r="S250" s="2"/>
      <c r="T250" s="2"/>
      <c r="U250" s="2"/>
      <c r="V250" s="2"/>
      <c r="W250" s="2"/>
      <c r="X250" s="2"/>
      <c r="Y250" s="2"/>
      <c r="Z250" s="2"/>
    </row>
    <row r="251" spans="2:26" ht="15.75" customHeight="1">
      <c r="B251" s="2"/>
      <c r="C251" s="10"/>
      <c r="D251" s="1"/>
      <c r="E251" s="11"/>
      <c r="F251" s="10"/>
      <c r="G251" s="1"/>
      <c r="H251" s="120"/>
      <c r="I251" s="6"/>
      <c r="J251" s="2"/>
      <c r="K251" s="2"/>
      <c r="L251" s="2"/>
      <c r="M251" s="2"/>
      <c r="N251" s="2"/>
      <c r="O251" s="2"/>
      <c r="P251" s="2"/>
      <c r="Q251" s="2"/>
      <c r="R251" s="2"/>
      <c r="S251" s="2"/>
      <c r="T251" s="2"/>
      <c r="U251" s="2"/>
      <c r="V251" s="2"/>
      <c r="W251" s="2"/>
      <c r="X251" s="2"/>
      <c r="Y251" s="2"/>
      <c r="Z251" s="2"/>
    </row>
    <row r="252" spans="2:26" ht="15.75" customHeight="1">
      <c r="B252" s="2"/>
      <c r="C252" s="10"/>
      <c r="D252" s="1"/>
      <c r="E252" s="11"/>
      <c r="F252" s="10"/>
      <c r="G252" s="1"/>
      <c r="H252" s="120"/>
      <c r="I252" s="6"/>
      <c r="J252" s="2"/>
      <c r="K252" s="2"/>
      <c r="L252" s="2"/>
      <c r="M252" s="2"/>
      <c r="N252" s="2"/>
      <c r="O252" s="2"/>
      <c r="P252" s="2"/>
      <c r="Q252" s="2"/>
      <c r="R252" s="2"/>
      <c r="S252" s="2"/>
      <c r="T252" s="2"/>
      <c r="U252" s="2"/>
      <c r="V252" s="2"/>
      <c r="W252" s="2"/>
      <c r="X252" s="2"/>
      <c r="Y252" s="2"/>
      <c r="Z252" s="2"/>
    </row>
    <row r="253" spans="2:26" ht="15.75" customHeight="1">
      <c r="B253" s="2"/>
      <c r="C253" s="10"/>
      <c r="D253" s="1"/>
      <c r="E253" s="11"/>
      <c r="F253" s="10"/>
      <c r="G253" s="1"/>
      <c r="H253" s="120"/>
      <c r="I253" s="6"/>
      <c r="J253" s="2"/>
      <c r="K253" s="2"/>
      <c r="L253" s="2"/>
      <c r="M253" s="2"/>
      <c r="N253" s="2"/>
      <c r="O253" s="2"/>
      <c r="P253" s="2"/>
      <c r="Q253" s="2"/>
      <c r="R253" s="2"/>
      <c r="S253" s="2"/>
      <c r="T253" s="2"/>
      <c r="U253" s="2"/>
      <c r="V253" s="2"/>
      <c r="W253" s="2"/>
      <c r="X253" s="2"/>
      <c r="Y253" s="2"/>
      <c r="Z253" s="2"/>
    </row>
    <row r="254" spans="2:26" ht="15.75" customHeight="1">
      <c r="B254" s="2"/>
      <c r="C254" s="10"/>
      <c r="D254" s="1"/>
      <c r="E254" s="11"/>
      <c r="F254" s="10"/>
      <c r="G254" s="1"/>
      <c r="H254" s="120"/>
      <c r="I254" s="6"/>
      <c r="J254" s="2"/>
      <c r="K254" s="2"/>
      <c r="L254" s="2"/>
      <c r="M254" s="2"/>
      <c r="N254" s="2"/>
      <c r="O254" s="2"/>
      <c r="P254" s="2"/>
      <c r="Q254" s="2"/>
      <c r="R254" s="2"/>
      <c r="S254" s="2"/>
      <c r="T254" s="2"/>
      <c r="U254" s="2"/>
      <c r="V254" s="2"/>
      <c r="W254" s="2"/>
      <c r="X254" s="2"/>
      <c r="Y254" s="2"/>
      <c r="Z254" s="2"/>
    </row>
    <row r="255" spans="2:26" ht="15.75" customHeight="1">
      <c r="B255" s="2"/>
      <c r="C255" s="10"/>
      <c r="D255" s="1"/>
      <c r="E255" s="11"/>
      <c r="F255" s="10"/>
      <c r="G255" s="1"/>
      <c r="H255" s="120"/>
      <c r="I255" s="6"/>
      <c r="J255" s="2"/>
      <c r="K255" s="2"/>
      <c r="L255" s="2"/>
      <c r="M255" s="2"/>
      <c r="N255" s="2"/>
      <c r="O255" s="2"/>
      <c r="P255" s="2"/>
      <c r="Q255" s="2"/>
      <c r="R255" s="2"/>
      <c r="S255" s="2"/>
      <c r="T255" s="2"/>
      <c r="U255" s="2"/>
      <c r="V255" s="2"/>
      <c r="W255" s="2"/>
      <c r="X255" s="2"/>
      <c r="Y255" s="2"/>
      <c r="Z255" s="2"/>
    </row>
    <row r="256" spans="2:26" ht="15.75" customHeight="1">
      <c r="B256" s="2"/>
      <c r="C256" s="10"/>
      <c r="D256" s="1"/>
      <c r="E256" s="11"/>
      <c r="F256" s="10"/>
      <c r="G256" s="1"/>
      <c r="H256" s="120"/>
      <c r="I256" s="6"/>
      <c r="J256" s="2"/>
      <c r="K256" s="2"/>
      <c r="L256" s="2"/>
      <c r="M256" s="2"/>
      <c r="N256" s="2"/>
      <c r="O256" s="2"/>
      <c r="P256" s="2"/>
      <c r="Q256" s="2"/>
      <c r="R256" s="2"/>
      <c r="S256" s="2"/>
      <c r="T256" s="2"/>
      <c r="U256" s="2"/>
      <c r="V256" s="2"/>
      <c r="W256" s="2"/>
      <c r="X256" s="2"/>
      <c r="Y256" s="2"/>
      <c r="Z256" s="2"/>
    </row>
    <row r="257" spans="2:26" ht="15.75" customHeight="1">
      <c r="B257" s="2"/>
      <c r="C257" s="10"/>
      <c r="D257" s="1"/>
      <c r="E257" s="11"/>
      <c r="F257" s="10"/>
      <c r="G257" s="1"/>
      <c r="H257" s="120"/>
      <c r="I257" s="6"/>
      <c r="J257" s="2"/>
      <c r="K257" s="2"/>
      <c r="L257" s="2"/>
      <c r="M257" s="2"/>
      <c r="N257" s="2"/>
      <c r="O257" s="2"/>
      <c r="P257" s="2"/>
      <c r="Q257" s="2"/>
      <c r="R257" s="2"/>
      <c r="S257" s="2"/>
      <c r="T257" s="2"/>
      <c r="U257" s="2"/>
      <c r="V257" s="2"/>
      <c r="W257" s="2"/>
      <c r="X257" s="2"/>
      <c r="Y257" s="2"/>
      <c r="Z257" s="2"/>
    </row>
    <row r="258" spans="2:26" ht="15.75" customHeight="1">
      <c r="B258" s="2"/>
      <c r="C258" s="10"/>
      <c r="D258" s="1"/>
      <c r="E258" s="11"/>
      <c r="F258" s="10"/>
      <c r="G258" s="1"/>
      <c r="H258" s="120"/>
      <c r="I258" s="6"/>
      <c r="J258" s="2"/>
      <c r="K258" s="2"/>
      <c r="L258" s="2"/>
      <c r="M258" s="2"/>
      <c r="N258" s="2"/>
      <c r="O258" s="2"/>
      <c r="P258" s="2"/>
      <c r="Q258" s="2"/>
      <c r="R258" s="2"/>
      <c r="S258" s="2"/>
      <c r="T258" s="2"/>
      <c r="U258" s="2"/>
      <c r="V258" s="2"/>
      <c r="W258" s="2"/>
      <c r="X258" s="2"/>
      <c r="Y258" s="2"/>
      <c r="Z258" s="2"/>
    </row>
    <row r="259" spans="2:26" ht="15.75" customHeight="1">
      <c r="B259" s="2"/>
      <c r="C259" s="10"/>
      <c r="D259" s="1"/>
      <c r="E259" s="11"/>
      <c r="F259" s="10"/>
      <c r="G259" s="1"/>
      <c r="H259" s="120"/>
      <c r="I259" s="6"/>
      <c r="J259" s="2"/>
      <c r="K259" s="2"/>
      <c r="L259" s="2"/>
      <c r="M259" s="2"/>
      <c r="N259" s="2"/>
      <c r="O259" s="2"/>
      <c r="P259" s="2"/>
      <c r="Q259" s="2"/>
      <c r="R259" s="2"/>
      <c r="S259" s="2"/>
      <c r="T259" s="2"/>
      <c r="U259" s="2"/>
      <c r="V259" s="2"/>
      <c r="W259" s="2"/>
      <c r="X259" s="2"/>
      <c r="Y259" s="2"/>
      <c r="Z259" s="2"/>
    </row>
    <row r="260" spans="2:26" ht="15.75" customHeight="1">
      <c r="B260" s="2"/>
      <c r="C260" s="10"/>
      <c r="D260" s="1"/>
      <c r="E260" s="11"/>
      <c r="F260" s="10"/>
      <c r="G260" s="1"/>
      <c r="H260" s="120"/>
      <c r="I260" s="6"/>
      <c r="J260" s="2"/>
      <c r="K260" s="2"/>
      <c r="L260" s="2"/>
      <c r="M260" s="2"/>
      <c r="N260" s="2"/>
      <c r="O260" s="2"/>
      <c r="P260" s="2"/>
      <c r="Q260" s="2"/>
      <c r="R260" s="2"/>
      <c r="S260" s="2"/>
      <c r="T260" s="2"/>
      <c r="U260" s="2"/>
      <c r="V260" s="2"/>
      <c r="W260" s="2"/>
      <c r="X260" s="2"/>
      <c r="Y260" s="2"/>
      <c r="Z260" s="2"/>
    </row>
    <row r="261" spans="2:26" ht="15.75" customHeight="1">
      <c r="B261" s="2"/>
      <c r="C261" s="10"/>
      <c r="D261" s="1"/>
      <c r="E261" s="11"/>
      <c r="F261" s="10"/>
      <c r="G261" s="1"/>
      <c r="H261" s="120"/>
      <c r="I261" s="6"/>
      <c r="J261" s="2"/>
      <c r="K261" s="2"/>
      <c r="L261" s="2"/>
      <c r="M261" s="2"/>
      <c r="N261" s="2"/>
      <c r="O261" s="2"/>
      <c r="P261" s="2"/>
      <c r="Q261" s="2"/>
      <c r="R261" s="2"/>
      <c r="S261" s="2"/>
      <c r="T261" s="2"/>
      <c r="U261" s="2"/>
      <c r="V261" s="2"/>
      <c r="W261" s="2"/>
      <c r="X261" s="2"/>
      <c r="Y261" s="2"/>
      <c r="Z261" s="2"/>
    </row>
    <row r="262" spans="2:26" ht="15.75" customHeight="1">
      <c r="B262" s="2"/>
      <c r="C262" s="10"/>
      <c r="D262" s="1"/>
      <c r="E262" s="11"/>
      <c r="F262" s="10"/>
      <c r="G262" s="1"/>
      <c r="H262" s="120"/>
      <c r="I262" s="6"/>
      <c r="J262" s="2"/>
      <c r="K262" s="2"/>
      <c r="L262" s="2"/>
      <c r="M262" s="2"/>
      <c r="N262" s="2"/>
      <c r="O262" s="2"/>
      <c r="P262" s="2"/>
      <c r="Q262" s="2"/>
      <c r="R262" s="2"/>
      <c r="S262" s="2"/>
      <c r="T262" s="2"/>
      <c r="U262" s="2"/>
      <c r="V262" s="2"/>
      <c r="W262" s="2"/>
      <c r="X262" s="2"/>
      <c r="Y262" s="2"/>
      <c r="Z262" s="2"/>
    </row>
    <row r="263" spans="2:26" ht="15.75" customHeight="1">
      <c r="B263" s="2"/>
      <c r="C263" s="10"/>
      <c r="D263" s="1"/>
      <c r="E263" s="11"/>
      <c r="F263" s="10"/>
      <c r="G263" s="1"/>
      <c r="H263" s="120"/>
      <c r="I263" s="6"/>
      <c r="J263" s="2"/>
      <c r="K263" s="2"/>
      <c r="L263" s="2"/>
      <c r="M263" s="2"/>
      <c r="N263" s="2"/>
      <c r="O263" s="2"/>
      <c r="P263" s="2"/>
      <c r="Q263" s="2"/>
      <c r="R263" s="2"/>
      <c r="S263" s="2"/>
      <c r="T263" s="2"/>
      <c r="U263" s="2"/>
      <c r="V263" s="2"/>
      <c r="W263" s="2"/>
      <c r="X263" s="2"/>
      <c r="Y263" s="2"/>
      <c r="Z263" s="2"/>
    </row>
    <row r="264" spans="2:26" ht="15.75" customHeight="1">
      <c r="B264" s="2"/>
      <c r="C264" s="10"/>
      <c r="D264" s="1"/>
      <c r="E264" s="11"/>
      <c r="F264" s="10"/>
      <c r="G264" s="1"/>
      <c r="H264" s="120"/>
      <c r="I264" s="6"/>
      <c r="J264" s="2"/>
      <c r="K264" s="2"/>
      <c r="L264" s="2"/>
      <c r="M264" s="2"/>
      <c r="N264" s="2"/>
      <c r="O264" s="2"/>
      <c r="P264" s="2"/>
      <c r="Q264" s="2"/>
      <c r="R264" s="2"/>
      <c r="S264" s="2"/>
      <c r="T264" s="2"/>
      <c r="U264" s="2"/>
      <c r="V264" s="2"/>
      <c r="W264" s="2"/>
      <c r="X264" s="2"/>
      <c r="Y264" s="2"/>
      <c r="Z264" s="2"/>
    </row>
    <row r="265" spans="2:26" ht="15.75" customHeight="1">
      <c r="B265" s="2"/>
      <c r="C265" s="10"/>
      <c r="D265" s="1"/>
      <c r="E265" s="11"/>
      <c r="F265" s="10"/>
      <c r="G265" s="1"/>
      <c r="H265" s="120"/>
      <c r="I265" s="6"/>
      <c r="J265" s="2"/>
      <c r="K265" s="2"/>
      <c r="L265" s="2"/>
      <c r="M265" s="2"/>
      <c r="N265" s="2"/>
      <c r="O265" s="2"/>
      <c r="P265" s="2"/>
      <c r="Q265" s="2"/>
      <c r="R265" s="2"/>
      <c r="S265" s="2"/>
      <c r="T265" s="2"/>
      <c r="U265" s="2"/>
      <c r="V265" s="2"/>
      <c r="W265" s="2"/>
      <c r="X265" s="2"/>
      <c r="Y265" s="2"/>
      <c r="Z265" s="2"/>
    </row>
    <row r="266" spans="2:26" ht="15.75" customHeight="1">
      <c r="B266" s="2"/>
      <c r="C266" s="10"/>
      <c r="D266" s="1"/>
      <c r="E266" s="11"/>
      <c r="F266" s="10"/>
      <c r="G266" s="1"/>
      <c r="H266" s="120"/>
      <c r="I266" s="6"/>
      <c r="J266" s="2"/>
      <c r="K266" s="2"/>
      <c r="L266" s="2"/>
      <c r="M266" s="2"/>
      <c r="N266" s="2"/>
      <c r="O266" s="2"/>
      <c r="P266" s="2"/>
      <c r="Q266" s="2"/>
      <c r="R266" s="2"/>
      <c r="S266" s="2"/>
      <c r="T266" s="2"/>
      <c r="U266" s="2"/>
      <c r="V266" s="2"/>
      <c r="W266" s="2"/>
      <c r="X266" s="2"/>
      <c r="Y266" s="2"/>
      <c r="Z266" s="2"/>
    </row>
    <row r="267" spans="2:26" ht="15.75" customHeight="1">
      <c r="B267" s="2"/>
      <c r="C267" s="10"/>
      <c r="D267" s="1"/>
      <c r="E267" s="11"/>
      <c r="F267" s="10"/>
      <c r="G267" s="1"/>
      <c r="H267" s="120"/>
      <c r="I267" s="6"/>
      <c r="J267" s="2"/>
      <c r="K267" s="2"/>
      <c r="L267" s="2"/>
      <c r="M267" s="2"/>
      <c r="N267" s="2"/>
      <c r="O267" s="2"/>
      <c r="P267" s="2"/>
      <c r="Q267" s="2"/>
      <c r="R267" s="2"/>
      <c r="S267" s="2"/>
      <c r="T267" s="2"/>
      <c r="U267" s="2"/>
      <c r="V267" s="2"/>
      <c r="W267" s="2"/>
      <c r="X267" s="2"/>
      <c r="Y267" s="2"/>
      <c r="Z267" s="2"/>
    </row>
    <row r="268" spans="2:26" ht="15.75" customHeight="1">
      <c r="B268" s="2"/>
      <c r="C268" s="10"/>
      <c r="D268" s="1"/>
      <c r="E268" s="11"/>
      <c r="F268" s="10"/>
      <c r="G268" s="1"/>
      <c r="H268" s="120"/>
      <c r="I268" s="6"/>
      <c r="J268" s="2"/>
      <c r="K268" s="2"/>
      <c r="L268" s="2"/>
      <c r="M268" s="2"/>
      <c r="N268" s="2"/>
      <c r="O268" s="2"/>
      <c r="P268" s="2"/>
      <c r="Q268" s="2"/>
      <c r="R268" s="2"/>
      <c r="S268" s="2"/>
      <c r="T268" s="2"/>
      <c r="U268" s="2"/>
      <c r="V268" s="2"/>
      <c r="W268" s="2"/>
      <c r="X268" s="2"/>
      <c r="Y268" s="2"/>
      <c r="Z268" s="2"/>
    </row>
    <row r="269" spans="2:26" ht="15.75" customHeight="1">
      <c r="B269" s="2"/>
      <c r="C269" s="10"/>
      <c r="D269" s="1"/>
      <c r="E269" s="11"/>
      <c r="F269" s="10"/>
      <c r="G269" s="1"/>
      <c r="H269" s="120"/>
      <c r="I269" s="6"/>
      <c r="J269" s="2"/>
      <c r="K269" s="2"/>
      <c r="L269" s="2"/>
      <c r="M269" s="2"/>
      <c r="N269" s="2"/>
      <c r="O269" s="2"/>
      <c r="P269" s="2"/>
      <c r="Q269" s="2"/>
      <c r="R269" s="2"/>
      <c r="S269" s="2"/>
      <c r="T269" s="2"/>
      <c r="U269" s="2"/>
      <c r="V269" s="2"/>
      <c r="W269" s="2"/>
      <c r="X269" s="2"/>
      <c r="Y269" s="2"/>
      <c r="Z269" s="2"/>
    </row>
    <row r="270" spans="2:26" ht="15.75" customHeight="1">
      <c r="B270" s="2"/>
      <c r="C270" s="10"/>
      <c r="D270" s="1"/>
      <c r="E270" s="11"/>
      <c r="F270" s="10"/>
      <c r="G270" s="1"/>
      <c r="H270" s="120"/>
      <c r="I270" s="6"/>
      <c r="J270" s="2"/>
      <c r="K270" s="2"/>
      <c r="L270" s="2"/>
      <c r="M270" s="2"/>
      <c r="N270" s="2"/>
      <c r="O270" s="2"/>
      <c r="P270" s="2"/>
      <c r="Q270" s="2"/>
      <c r="R270" s="2"/>
      <c r="S270" s="2"/>
      <c r="T270" s="2"/>
      <c r="U270" s="2"/>
      <c r="V270" s="2"/>
      <c r="W270" s="2"/>
      <c r="X270" s="2"/>
      <c r="Y270" s="2"/>
      <c r="Z270" s="2"/>
    </row>
    <row r="271" spans="2:26" ht="15.75" customHeight="1">
      <c r="B271" s="2"/>
      <c r="C271" s="10"/>
      <c r="D271" s="1"/>
      <c r="E271" s="11"/>
      <c r="F271" s="10"/>
      <c r="G271" s="1"/>
      <c r="H271" s="120"/>
      <c r="I271" s="6"/>
      <c r="J271" s="2"/>
      <c r="K271" s="2"/>
      <c r="L271" s="2"/>
      <c r="M271" s="2"/>
      <c r="N271" s="2"/>
      <c r="O271" s="2"/>
      <c r="P271" s="2"/>
      <c r="Q271" s="2"/>
      <c r="R271" s="2"/>
      <c r="S271" s="2"/>
      <c r="T271" s="2"/>
      <c r="U271" s="2"/>
      <c r="V271" s="2"/>
      <c r="W271" s="2"/>
      <c r="X271" s="2"/>
      <c r="Y271" s="2"/>
      <c r="Z271" s="2"/>
    </row>
    <row r="272" spans="2:26" ht="15.75" customHeight="1">
      <c r="B272" s="2"/>
      <c r="C272" s="10"/>
      <c r="D272" s="1"/>
      <c r="E272" s="11"/>
      <c r="F272" s="10"/>
      <c r="G272" s="1"/>
      <c r="H272" s="120"/>
      <c r="I272" s="6"/>
      <c r="J272" s="2"/>
      <c r="K272" s="2"/>
      <c r="L272" s="2"/>
      <c r="M272" s="2"/>
      <c r="N272" s="2"/>
      <c r="O272" s="2"/>
      <c r="P272" s="2"/>
      <c r="Q272" s="2"/>
      <c r="R272" s="2"/>
      <c r="S272" s="2"/>
      <c r="T272" s="2"/>
      <c r="U272" s="2"/>
      <c r="V272" s="2"/>
      <c r="W272" s="2"/>
      <c r="X272" s="2"/>
      <c r="Y272" s="2"/>
      <c r="Z272" s="2"/>
    </row>
    <row r="273" spans="2:26" ht="15.75" customHeight="1">
      <c r="B273" s="2"/>
      <c r="C273" s="10"/>
      <c r="D273" s="1"/>
      <c r="E273" s="11"/>
      <c r="F273" s="10"/>
      <c r="G273" s="1"/>
      <c r="H273" s="120"/>
      <c r="I273" s="6"/>
      <c r="J273" s="2"/>
      <c r="K273" s="2"/>
      <c r="L273" s="2"/>
      <c r="M273" s="2"/>
      <c r="N273" s="2"/>
      <c r="O273" s="2"/>
      <c r="P273" s="2"/>
      <c r="Q273" s="2"/>
      <c r="R273" s="2"/>
      <c r="S273" s="2"/>
      <c r="T273" s="2"/>
      <c r="U273" s="2"/>
      <c r="V273" s="2"/>
      <c r="W273" s="2"/>
      <c r="X273" s="2"/>
      <c r="Y273" s="2"/>
      <c r="Z273" s="2"/>
    </row>
    <row r="274" spans="2:26" ht="15.75" customHeight="1">
      <c r="B274" s="2"/>
      <c r="C274" s="10"/>
      <c r="D274" s="1"/>
      <c r="E274" s="11"/>
      <c r="F274" s="10"/>
      <c r="G274" s="1"/>
      <c r="H274" s="120"/>
      <c r="I274" s="6"/>
      <c r="J274" s="2"/>
      <c r="K274" s="2"/>
      <c r="L274" s="2"/>
      <c r="M274" s="2"/>
      <c r="N274" s="2"/>
      <c r="O274" s="2"/>
      <c r="P274" s="2"/>
      <c r="Q274" s="2"/>
      <c r="R274" s="2"/>
      <c r="S274" s="2"/>
      <c r="T274" s="2"/>
      <c r="U274" s="2"/>
      <c r="V274" s="2"/>
      <c r="W274" s="2"/>
      <c r="X274" s="2"/>
      <c r="Y274" s="2"/>
      <c r="Z274" s="2"/>
    </row>
    <row r="275" spans="2:26" ht="15.75" customHeight="1">
      <c r="B275" s="2"/>
      <c r="C275" s="10"/>
      <c r="D275" s="1"/>
      <c r="E275" s="11"/>
      <c r="F275" s="10"/>
      <c r="G275" s="1"/>
      <c r="H275" s="120"/>
      <c r="I275" s="6"/>
      <c r="J275" s="2"/>
      <c r="K275" s="2"/>
      <c r="L275" s="2"/>
      <c r="M275" s="2"/>
      <c r="N275" s="2"/>
      <c r="O275" s="2"/>
      <c r="P275" s="2"/>
      <c r="Q275" s="2"/>
      <c r="R275" s="2"/>
      <c r="S275" s="2"/>
      <c r="T275" s="2"/>
      <c r="U275" s="2"/>
      <c r="V275" s="2"/>
      <c r="W275" s="2"/>
      <c r="X275" s="2"/>
      <c r="Y275" s="2"/>
      <c r="Z275" s="2"/>
    </row>
    <row r="276" spans="2:26" ht="15.75" customHeight="1">
      <c r="B276" s="2"/>
      <c r="C276" s="10"/>
      <c r="D276" s="1"/>
      <c r="E276" s="11"/>
      <c r="F276" s="10"/>
      <c r="G276" s="1"/>
      <c r="H276" s="120"/>
      <c r="I276" s="6"/>
      <c r="J276" s="2"/>
      <c r="K276" s="2"/>
      <c r="L276" s="2"/>
      <c r="M276" s="2"/>
      <c r="N276" s="2"/>
      <c r="O276" s="2"/>
      <c r="P276" s="2"/>
      <c r="Q276" s="2"/>
      <c r="R276" s="2"/>
      <c r="S276" s="2"/>
      <c r="T276" s="2"/>
      <c r="U276" s="2"/>
      <c r="V276" s="2"/>
      <c r="W276" s="2"/>
      <c r="X276" s="2"/>
      <c r="Y276" s="2"/>
      <c r="Z276" s="2"/>
    </row>
    <row r="277" spans="2:26" ht="15.75" customHeight="1">
      <c r="B277" s="2"/>
      <c r="C277" s="10"/>
      <c r="D277" s="1"/>
      <c r="E277" s="11"/>
      <c r="F277" s="10"/>
      <c r="G277" s="1"/>
      <c r="H277" s="120"/>
      <c r="I277" s="6"/>
      <c r="J277" s="2"/>
      <c r="K277" s="2"/>
      <c r="L277" s="2"/>
      <c r="M277" s="2"/>
      <c r="N277" s="2"/>
      <c r="O277" s="2"/>
      <c r="P277" s="2"/>
      <c r="Q277" s="2"/>
      <c r="R277" s="2"/>
      <c r="S277" s="2"/>
      <c r="T277" s="2"/>
      <c r="U277" s="2"/>
      <c r="V277" s="2"/>
      <c r="W277" s="2"/>
      <c r="X277" s="2"/>
      <c r="Y277" s="2"/>
      <c r="Z277" s="2"/>
    </row>
    <row r="278" spans="2:26" ht="15.75" customHeight="1">
      <c r="B278" s="2"/>
      <c r="C278" s="10"/>
      <c r="D278" s="1"/>
      <c r="E278" s="11"/>
      <c r="F278" s="10"/>
      <c r="G278" s="1"/>
      <c r="H278" s="120"/>
      <c r="I278" s="6"/>
      <c r="J278" s="2"/>
      <c r="K278" s="2"/>
      <c r="L278" s="2"/>
      <c r="M278" s="2"/>
      <c r="N278" s="2"/>
      <c r="O278" s="2"/>
      <c r="P278" s="2"/>
      <c r="Q278" s="2"/>
      <c r="R278" s="2"/>
      <c r="S278" s="2"/>
      <c r="T278" s="2"/>
      <c r="U278" s="2"/>
      <c r="V278" s="2"/>
      <c r="W278" s="2"/>
      <c r="X278" s="2"/>
      <c r="Y278" s="2"/>
      <c r="Z278" s="2"/>
    </row>
    <row r="279" spans="2:26" ht="15.75" customHeight="1">
      <c r="B279" s="2"/>
      <c r="C279" s="10"/>
      <c r="D279" s="1"/>
      <c r="E279" s="11"/>
      <c r="F279" s="10"/>
      <c r="G279" s="1"/>
      <c r="H279" s="120"/>
      <c r="I279" s="6"/>
      <c r="J279" s="2"/>
      <c r="K279" s="2"/>
      <c r="L279" s="2"/>
      <c r="M279" s="2"/>
      <c r="N279" s="2"/>
      <c r="O279" s="2"/>
      <c r="P279" s="2"/>
      <c r="Q279" s="2"/>
      <c r="R279" s="2"/>
      <c r="S279" s="2"/>
      <c r="T279" s="2"/>
      <c r="U279" s="2"/>
      <c r="V279" s="2"/>
      <c r="W279" s="2"/>
      <c r="X279" s="2"/>
      <c r="Y279" s="2"/>
      <c r="Z279" s="2"/>
    </row>
    <row r="280" spans="2:26" ht="15.75" customHeight="1">
      <c r="B280" s="2"/>
      <c r="C280" s="10"/>
      <c r="D280" s="1"/>
      <c r="E280" s="11"/>
      <c r="F280" s="10"/>
      <c r="G280" s="1"/>
      <c r="H280" s="120"/>
      <c r="I280" s="6"/>
      <c r="J280" s="2"/>
      <c r="K280" s="2"/>
      <c r="L280" s="2"/>
      <c r="M280" s="2"/>
      <c r="N280" s="2"/>
      <c r="O280" s="2"/>
      <c r="P280" s="2"/>
      <c r="Q280" s="2"/>
      <c r="R280" s="2"/>
      <c r="S280" s="2"/>
      <c r="T280" s="2"/>
      <c r="U280" s="2"/>
      <c r="V280" s="2"/>
      <c r="W280" s="2"/>
      <c r="X280" s="2"/>
      <c r="Y280" s="2"/>
      <c r="Z280" s="2"/>
    </row>
    <row r="281" spans="2:26" ht="15.75" customHeight="1">
      <c r="B281" s="2"/>
      <c r="C281" s="10"/>
      <c r="D281" s="1"/>
      <c r="E281" s="11"/>
      <c r="F281" s="10"/>
      <c r="G281" s="1"/>
      <c r="H281" s="120"/>
      <c r="I281" s="6"/>
      <c r="J281" s="2"/>
      <c r="K281" s="2"/>
      <c r="L281" s="2"/>
      <c r="M281" s="2"/>
      <c r="N281" s="2"/>
      <c r="O281" s="2"/>
      <c r="P281" s="2"/>
      <c r="Q281" s="2"/>
      <c r="R281" s="2"/>
      <c r="S281" s="2"/>
      <c r="T281" s="2"/>
      <c r="U281" s="2"/>
      <c r="V281" s="2"/>
      <c r="W281" s="2"/>
      <c r="X281" s="2"/>
      <c r="Y281" s="2"/>
      <c r="Z281" s="2"/>
    </row>
    <row r="282" spans="2:26" ht="15.75" customHeight="1">
      <c r="B282" s="2"/>
      <c r="C282" s="10"/>
      <c r="D282" s="1"/>
      <c r="E282" s="11"/>
      <c r="F282" s="10"/>
      <c r="G282" s="1"/>
      <c r="H282" s="120"/>
      <c r="I282" s="6"/>
      <c r="J282" s="2"/>
      <c r="K282" s="2"/>
      <c r="L282" s="2"/>
      <c r="M282" s="2"/>
      <c r="N282" s="2"/>
      <c r="O282" s="2"/>
      <c r="P282" s="2"/>
      <c r="Q282" s="2"/>
      <c r="R282" s="2"/>
      <c r="S282" s="2"/>
      <c r="T282" s="2"/>
      <c r="U282" s="2"/>
      <c r="V282" s="2"/>
      <c r="W282" s="2"/>
      <c r="X282" s="2"/>
      <c r="Y282" s="2"/>
      <c r="Z282" s="2"/>
    </row>
    <row r="283" spans="2:26" ht="15.75" customHeight="1">
      <c r="B283" s="2"/>
      <c r="C283" s="10"/>
      <c r="D283" s="1"/>
      <c r="E283" s="11"/>
      <c r="F283" s="10"/>
      <c r="G283" s="1"/>
      <c r="H283" s="120"/>
      <c r="I283" s="6"/>
      <c r="J283" s="2"/>
      <c r="K283" s="2"/>
      <c r="L283" s="2"/>
      <c r="M283" s="2"/>
      <c r="N283" s="2"/>
      <c r="O283" s="2"/>
      <c r="P283" s="2"/>
      <c r="Q283" s="2"/>
      <c r="R283" s="2"/>
      <c r="S283" s="2"/>
      <c r="T283" s="2"/>
      <c r="U283" s="2"/>
      <c r="V283" s="2"/>
      <c r="W283" s="2"/>
      <c r="X283" s="2"/>
      <c r="Y283" s="2"/>
      <c r="Z283" s="2"/>
    </row>
    <row r="284" spans="2:26" ht="15.75" customHeight="1">
      <c r="B284" s="2"/>
      <c r="C284" s="10"/>
      <c r="D284" s="1"/>
      <c r="E284" s="11"/>
      <c r="F284" s="10"/>
      <c r="G284" s="1"/>
      <c r="H284" s="120"/>
      <c r="I284" s="6"/>
      <c r="J284" s="2"/>
      <c r="K284" s="2"/>
      <c r="L284" s="2"/>
      <c r="M284" s="2"/>
      <c r="N284" s="2"/>
      <c r="O284" s="2"/>
      <c r="P284" s="2"/>
      <c r="Q284" s="2"/>
      <c r="R284" s="2"/>
      <c r="S284" s="2"/>
      <c r="T284" s="2"/>
      <c r="U284" s="2"/>
      <c r="V284" s="2"/>
      <c r="W284" s="2"/>
      <c r="X284" s="2"/>
      <c r="Y284" s="2"/>
      <c r="Z284" s="2"/>
    </row>
    <row r="285" spans="2:26" ht="15.75" customHeight="1">
      <c r="B285" s="2"/>
      <c r="C285" s="10"/>
      <c r="D285" s="1"/>
      <c r="E285" s="11"/>
      <c r="F285" s="10"/>
      <c r="G285" s="1"/>
      <c r="H285" s="120"/>
      <c r="I285" s="6"/>
      <c r="J285" s="2"/>
      <c r="K285" s="2"/>
      <c r="L285" s="2"/>
      <c r="M285" s="2"/>
      <c r="N285" s="2"/>
      <c r="O285" s="2"/>
      <c r="P285" s="2"/>
      <c r="Q285" s="2"/>
      <c r="R285" s="2"/>
      <c r="S285" s="2"/>
      <c r="T285" s="2"/>
      <c r="U285" s="2"/>
      <c r="V285" s="2"/>
      <c r="W285" s="2"/>
      <c r="X285" s="2"/>
      <c r="Y285" s="2"/>
      <c r="Z285" s="2"/>
    </row>
    <row r="286" spans="2:26" ht="15.75" customHeight="1">
      <c r="B286" s="2"/>
      <c r="C286" s="10"/>
      <c r="D286" s="1"/>
      <c r="E286" s="11"/>
      <c r="F286" s="10"/>
      <c r="G286" s="1"/>
      <c r="H286" s="120"/>
      <c r="I286" s="6"/>
      <c r="J286" s="2"/>
      <c r="K286" s="2"/>
      <c r="L286" s="2"/>
      <c r="M286" s="2"/>
      <c r="N286" s="2"/>
      <c r="O286" s="2"/>
      <c r="P286" s="2"/>
      <c r="Q286" s="2"/>
      <c r="R286" s="2"/>
      <c r="S286" s="2"/>
      <c r="T286" s="2"/>
      <c r="U286" s="2"/>
      <c r="V286" s="2"/>
      <c r="W286" s="2"/>
      <c r="X286" s="2"/>
      <c r="Y286" s="2"/>
      <c r="Z286" s="2"/>
    </row>
    <row r="287" spans="2:26" ht="15.75" customHeight="1">
      <c r="B287" s="2"/>
      <c r="C287" s="10"/>
      <c r="D287" s="1"/>
      <c r="E287" s="11"/>
      <c r="F287" s="10"/>
      <c r="G287" s="1"/>
      <c r="H287" s="120"/>
      <c r="I287" s="6"/>
      <c r="J287" s="2"/>
      <c r="K287" s="2"/>
      <c r="L287" s="2"/>
      <c r="M287" s="2"/>
      <c r="N287" s="2"/>
      <c r="O287" s="2"/>
      <c r="P287" s="2"/>
      <c r="Q287" s="2"/>
      <c r="R287" s="2"/>
      <c r="S287" s="2"/>
      <c r="T287" s="2"/>
      <c r="U287" s="2"/>
      <c r="V287" s="2"/>
      <c r="W287" s="2"/>
      <c r="X287" s="2"/>
      <c r="Y287" s="2"/>
      <c r="Z287" s="2"/>
    </row>
    <row r="288" spans="2:26" ht="15.75" customHeight="1">
      <c r="B288" s="2"/>
      <c r="C288" s="10"/>
      <c r="D288" s="1"/>
      <c r="E288" s="11"/>
      <c r="F288" s="10"/>
      <c r="G288" s="1"/>
      <c r="H288" s="120"/>
      <c r="I288" s="6"/>
      <c r="J288" s="2"/>
      <c r="K288" s="2"/>
      <c r="L288" s="2"/>
      <c r="M288" s="2"/>
      <c r="N288" s="2"/>
      <c r="O288" s="2"/>
      <c r="P288" s="2"/>
      <c r="Q288" s="2"/>
      <c r="R288" s="2"/>
      <c r="S288" s="2"/>
      <c r="T288" s="2"/>
      <c r="U288" s="2"/>
      <c r="V288" s="2"/>
      <c r="W288" s="2"/>
      <c r="X288" s="2"/>
      <c r="Y288" s="2"/>
      <c r="Z288" s="2"/>
    </row>
    <row r="289" spans="2:26" ht="15.75" customHeight="1">
      <c r="B289" s="2"/>
      <c r="C289" s="10"/>
      <c r="D289" s="1"/>
      <c r="E289" s="11"/>
      <c r="F289" s="10"/>
      <c r="G289" s="1"/>
      <c r="H289" s="120"/>
      <c r="I289" s="6"/>
      <c r="J289" s="2"/>
      <c r="K289" s="2"/>
      <c r="L289" s="2"/>
      <c r="M289" s="2"/>
      <c r="N289" s="2"/>
      <c r="O289" s="2"/>
      <c r="P289" s="2"/>
      <c r="Q289" s="2"/>
      <c r="R289" s="2"/>
      <c r="S289" s="2"/>
      <c r="T289" s="2"/>
      <c r="U289" s="2"/>
      <c r="V289" s="2"/>
      <c r="W289" s="2"/>
      <c r="X289" s="2"/>
      <c r="Y289" s="2"/>
      <c r="Z289" s="2"/>
    </row>
    <row r="290" spans="2:26" ht="15.75" customHeight="1">
      <c r="B290" s="2"/>
      <c r="C290" s="10"/>
      <c r="D290" s="1"/>
      <c r="E290" s="11"/>
      <c r="F290" s="10"/>
      <c r="G290" s="1"/>
      <c r="H290" s="120"/>
      <c r="I290" s="6"/>
      <c r="J290" s="2"/>
      <c r="K290" s="2"/>
      <c r="L290" s="2"/>
      <c r="M290" s="2"/>
      <c r="N290" s="2"/>
      <c r="O290" s="2"/>
      <c r="P290" s="2"/>
      <c r="Q290" s="2"/>
      <c r="R290" s="2"/>
      <c r="S290" s="2"/>
      <c r="T290" s="2"/>
      <c r="U290" s="2"/>
      <c r="V290" s="2"/>
      <c r="W290" s="2"/>
      <c r="X290" s="2"/>
      <c r="Y290" s="2"/>
      <c r="Z290" s="2"/>
    </row>
    <row r="291" spans="2:26" ht="15.75" customHeight="1">
      <c r="B291" s="2"/>
      <c r="C291" s="10"/>
      <c r="D291" s="1"/>
      <c r="E291" s="11"/>
      <c r="F291" s="10"/>
      <c r="G291" s="1"/>
      <c r="H291" s="120"/>
      <c r="I291" s="6"/>
      <c r="J291" s="2"/>
      <c r="K291" s="2"/>
      <c r="L291" s="2"/>
      <c r="M291" s="2"/>
      <c r="N291" s="2"/>
      <c r="O291" s="2"/>
      <c r="P291" s="2"/>
      <c r="Q291" s="2"/>
      <c r="R291" s="2"/>
      <c r="S291" s="2"/>
      <c r="T291" s="2"/>
      <c r="U291" s="2"/>
      <c r="V291" s="2"/>
      <c r="W291" s="2"/>
      <c r="X291" s="2"/>
      <c r="Y291" s="2"/>
      <c r="Z291" s="2"/>
    </row>
    <row r="292" spans="2:26" ht="15.75" customHeight="1">
      <c r="B292" s="2"/>
      <c r="C292" s="10"/>
      <c r="D292" s="1"/>
      <c r="E292" s="11"/>
      <c r="F292" s="10"/>
      <c r="G292" s="1"/>
      <c r="H292" s="120"/>
      <c r="I292" s="6"/>
      <c r="J292" s="2"/>
      <c r="K292" s="2"/>
      <c r="L292" s="2"/>
      <c r="M292" s="2"/>
      <c r="N292" s="2"/>
      <c r="O292" s="2"/>
      <c r="P292" s="2"/>
      <c r="Q292" s="2"/>
      <c r="R292" s="2"/>
      <c r="S292" s="2"/>
      <c r="T292" s="2"/>
      <c r="U292" s="2"/>
      <c r="V292" s="2"/>
      <c r="W292" s="2"/>
      <c r="X292" s="2"/>
      <c r="Y292" s="2"/>
      <c r="Z292" s="2"/>
    </row>
    <row r="293" spans="2:26" ht="15.75" customHeight="1">
      <c r="B293" s="2"/>
      <c r="C293" s="10"/>
      <c r="D293" s="1"/>
      <c r="E293" s="11"/>
      <c r="F293" s="10"/>
      <c r="G293" s="1"/>
      <c r="H293" s="120"/>
      <c r="I293" s="6"/>
      <c r="J293" s="2"/>
      <c r="K293" s="2"/>
      <c r="L293" s="2"/>
      <c r="M293" s="2"/>
      <c r="N293" s="2"/>
      <c r="O293" s="2"/>
      <c r="P293" s="2"/>
      <c r="Q293" s="2"/>
      <c r="R293" s="2"/>
      <c r="S293" s="2"/>
      <c r="T293" s="2"/>
      <c r="U293" s="2"/>
      <c r="V293" s="2"/>
      <c r="W293" s="2"/>
      <c r="X293" s="2"/>
      <c r="Y293" s="2"/>
      <c r="Z293" s="2"/>
    </row>
    <row r="294" spans="2:26" ht="15.75" customHeight="1">
      <c r="B294" s="2"/>
      <c r="C294" s="10"/>
      <c r="D294" s="1"/>
      <c r="E294" s="11"/>
      <c r="F294" s="10"/>
      <c r="G294" s="1"/>
      <c r="H294" s="120"/>
      <c r="I294" s="6"/>
      <c r="J294" s="2"/>
      <c r="K294" s="2"/>
      <c r="L294" s="2"/>
      <c r="M294" s="2"/>
      <c r="N294" s="2"/>
      <c r="O294" s="2"/>
      <c r="P294" s="2"/>
      <c r="Q294" s="2"/>
      <c r="R294" s="2"/>
      <c r="S294" s="2"/>
      <c r="T294" s="2"/>
      <c r="U294" s="2"/>
      <c r="V294" s="2"/>
      <c r="W294" s="2"/>
      <c r="X294" s="2"/>
      <c r="Y294" s="2"/>
      <c r="Z294" s="2"/>
    </row>
    <row r="295" spans="2:26" ht="15.75" customHeight="1">
      <c r="B295" s="2"/>
      <c r="C295" s="10"/>
      <c r="D295" s="1"/>
      <c r="E295" s="11"/>
      <c r="F295" s="10"/>
      <c r="G295" s="1"/>
      <c r="H295" s="120"/>
      <c r="I295" s="6"/>
      <c r="J295" s="2"/>
      <c r="K295" s="2"/>
      <c r="L295" s="2"/>
      <c r="M295" s="2"/>
      <c r="N295" s="2"/>
      <c r="O295" s="2"/>
      <c r="P295" s="2"/>
      <c r="Q295" s="2"/>
      <c r="R295" s="2"/>
      <c r="S295" s="2"/>
      <c r="T295" s="2"/>
      <c r="U295" s="2"/>
      <c r="V295" s="2"/>
      <c r="W295" s="2"/>
      <c r="X295" s="2"/>
      <c r="Y295" s="2"/>
      <c r="Z295" s="2"/>
    </row>
    <row r="296" spans="2:26" ht="15.75" customHeight="1">
      <c r="B296" s="2"/>
      <c r="C296" s="10"/>
      <c r="D296" s="1"/>
      <c r="E296" s="11"/>
      <c r="F296" s="10"/>
      <c r="G296" s="1"/>
      <c r="H296" s="120"/>
      <c r="I296" s="6"/>
      <c r="J296" s="2"/>
      <c r="K296" s="2"/>
      <c r="L296" s="2"/>
      <c r="M296" s="2"/>
      <c r="N296" s="2"/>
      <c r="O296" s="2"/>
      <c r="P296" s="2"/>
      <c r="Q296" s="2"/>
      <c r="R296" s="2"/>
      <c r="S296" s="2"/>
      <c r="T296" s="2"/>
      <c r="U296" s="2"/>
      <c r="V296" s="2"/>
      <c r="W296" s="2"/>
      <c r="X296" s="2"/>
      <c r="Y296" s="2"/>
      <c r="Z296" s="2"/>
    </row>
    <row r="297" spans="2:26" ht="15.75" customHeight="1">
      <c r="B297" s="2"/>
      <c r="C297" s="10"/>
      <c r="D297" s="1"/>
      <c r="E297" s="11"/>
      <c r="F297" s="10"/>
      <c r="G297" s="1"/>
      <c r="H297" s="120"/>
      <c r="I297" s="6"/>
      <c r="J297" s="2"/>
      <c r="K297" s="2"/>
      <c r="L297" s="2"/>
      <c r="M297" s="2"/>
      <c r="N297" s="2"/>
      <c r="O297" s="2"/>
      <c r="P297" s="2"/>
      <c r="Q297" s="2"/>
      <c r="R297" s="2"/>
      <c r="S297" s="2"/>
      <c r="T297" s="2"/>
      <c r="U297" s="2"/>
      <c r="V297" s="2"/>
      <c r="W297" s="2"/>
      <c r="X297" s="2"/>
      <c r="Y297" s="2"/>
      <c r="Z297" s="2"/>
    </row>
    <row r="298" spans="2:26" ht="15.75" customHeight="1">
      <c r="B298" s="2"/>
      <c r="C298" s="10"/>
      <c r="D298" s="1"/>
      <c r="E298" s="11"/>
      <c r="F298" s="10"/>
      <c r="G298" s="1"/>
      <c r="H298" s="120"/>
      <c r="I298" s="6"/>
      <c r="J298" s="2"/>
      <c r="K298" s="2"/>
      <c r="L298" s="2"/>
      <c r="M298" s="2"/>
      <c r="N298" s="2"/>
      <c r="O298" s="2"/>
      <c r="P298" s="2"/>
      <c r="Q298" s="2"/>
      <c r="R298" s="2"/>
      <c r="S298" s="2"/>
      <c r="T298" s="2"/>
      <c r="U298" s="2"/>
      <c r="V298" s="2"/>
      <c r="W298" s="2"/>
      <c r="X298" s="2"/>
      <c r="Y298" s="2"/>
      <c r="Z298" s="2"/>
    </row>
    <row r="299" spans="2:26" ht="15.75" customHeight="1">
      <c r="B299" s="2"/>
      <c r="C299" s="10"/>
      <c r="D299" s="1"/>
      <c r="E299" s="11"/>
      <c r="F299" s="10"/>
      <c r="G299" s="1"/>
      <c r="H299" s="120"/>
      <c r="I299" s="6"/>
      <c r="J299" s="2"/>
      <c r="K299" s="2"/>
      <c r="L299" s="2"/>
      <c r="M299" s="2"/>
      <c r="N299" s="2"/>
      <c r="O299" s="2"/>
      <c r="P299" s="2"/>
      <c r="Q299" s="2"/>
      <c r="R299" s="2"/>
      <c r="S299" s="2"/>
      <c r="T299" s="2"/>
      <c r="U299" s="2"/>
      <c r="V299" s="2"/>
      <c r="W299" s="2"/>
      <c r="X299" s="2"/>
      <c r="Y299" s="2"/>
      <c r="Z299" s="2"/>
    </row>
    <row r="300" spans="2:26" ht="15.75" customHeight="1">
      <c r="B300" s="2"/>
      <c r="C300" s="10"/>
      <c r="D300" s="1"/>
      <c r="E300" s="11"/>
      <c r="F300" s="10"/>
      <c r="G300" s="1"/>
      <c r="H300" s="120"/>
      <c r="I300" s="6"/>
      <c r="J300" s="2"/>
      <c r="K300" s="2"/>
      <c r="L300" s="2"/>
      <c r="M300" s="2"/>
      <c r="N300" s="2"/>
      <c r="O300" s="2"/>
      <c r="P300" s="2"/>
      <c r="Q300" s="2"/>
      <c r="R300" s="2"/>
      <c r="S300" s="2"/>
      <c r="T300" s="2"/>
      <c r="U300" s="2"/>
      <c r="V300" s="2"/>
      <c r="W300" s="2"/>
      <c r="X300" s="2"/>
      <c r="Y300" s="2"/>
      <c r="Z300" s="2"/>
    </row>
    <row r="301" spans="2:26" ht="15.75" customHeight="1">
      <c r="B301" s="2"/>
      <c r="C301" s="10"/>
      <c r="D301" s="1"/>
      <c r="E301" s="11"/>
      <c r="F301" s="10"/>
      <c r="G301" s="1"/>
      <c r="H301" s="120"/>
      <c r="I301" s="6"/>
      <c r="J301" s="2"/>
      <c r="K301" s="2"/>
      <c r="L301" s="2"/>
      <c r="M301" s="2"/>
      <c r="N301" s="2"/>
      <c r="O301" s="2"/>
      <c r="P301" s="2"/>
      <c r="Q301" s="2"/>
      <c r="R301" s="2"/>
      <c r="S301" s="2"/>
      <c r="T301" s="2"/>
      <c r="U301" s="2"/>
      <c r="V301" s="2"/>
      <c r="W301" s="2"/>
      <c r="X301" s="2"/>
      <c r="Y301" s="2"/>
      <c r="Z301" s="2"/>
    </row>
    <row r="302" spans="2:26" ht="15.75" customHeight="1">
      <c r="B302" s="2"/>
      <c r="C302" s="10"/>
      <c r="D302" s="1"/>
      <c r="E302" s="11"/>
      <c r="F302" s="10"/>
      <c r="G302" s="1"/>
      <c r="H302" s="120"/>
      <c r="I302" s="6"/>
      <c r="J302" s="2"/>
      <c r="K302" s="2"/>
      <c r="L302" s="2"/>
      <c r="M302" s="2"/>
      <c r="N302" s="2"/>
      <c r="O302" s="2"/>
      <c r="P302" s="2"/>
      <c r="Q302" s="2"/>
      <c r="R302" s="2"/>
      <c r="S302" s="2"/>
      <c r="T302" s="2"/>
      <c r="U302" s="2"/>
      <c r="V302" s="2"/>
      <c r="W302" s="2"/>
      <c r="X302" s="2"/>
      <c r="Y302" s="2"/>
      <c r="Z302" s="2"/>
    </row>
    <row r="303" spans="2:26" ht="15.75" customHeight="1">
      <c r="B303" s="2"/>
      <c r="C303" s="10"/>
      <c r="D303" s="1"/>
      <c r="E303" s="11"/>
      <c r="F303" s="10"/>
      <c r="G303" s="1"/>
      <c r="H303" s="120"/>
      <c r="I303" s="6"/>
      <c r="J303" s="2"/>
      <c r="K303" s="2"/>
      <c r="L303" s="2"/>
      <c r="M303" s="2"/>
      <c r="N303" s="2"/>
      <c r="O303" s="2"/>
      <c r="P303" s="2"/>
      <c r="Q303" s="2"/>
      <c r="R303" s="2"/>
      <c r="S303" s="2"/>
      <c r="T303" s="2"/>
      <c r="U303" s="2"/>
      <c r="V303" s="2"/>
      <c r="W303" s="2"/>
      <c r="X303" s="2"/>
      <c r="Y303" s="2"/>
      <c r="Z303" s="2"/>
    </row>
    <row r="304" spans="2:26" ht="15.75" customHeight="1">
      <c r="B304" s="2"/>
      <c r="C304" s="10"/>
      <c r="D304" s="1"/>
      <c r="E304" s="11"/>
      <c r="F304" s="10"/>
      <c r="G304" s="1"/>
      <c r="H304" s="120"/>
      <c r="I304" s="6"/>
      <c r="J304" s="2"/>
      <c r="K304" s="2"/>
      <c r="L304" s="2"/>
      <c r="M304" s="2"/>
      <c r="N304" s="2"/>
      <c r="O304" s="2"/>
      <c r="P304" s="2"/>
      <c r="Q304" s="2"/>
      <c r="R304" s="2"/>
      <c r="S304" s="2"/>
      <c r="T304" s="2"/>
      <c r="U304" s="2"/>
      <c r="V304" s="2"/>
      <c r="W304" s="2"/>
      <c r="X304" s="2"/>
      <c r="Y304" s="2"/>
      <c r="Z304" s="2"/>
    </row>
    <row r="305" spans="2:26" ht="15.75" customHeight="1">
      <c r="B305" s="2"/>
      <c r="C305" s="10"/>
      <c r="D305" s="1"/>
      <c r="E305" s="11"/>
      <c r="F305" s="10"/>
      <c r="G305" s="1"/>
      <c r="H305" s="120"/>
      <c r="I305" s="6"/>
      <c r="J305" s="2"/>
      <c r="K305" s="2"/>
      <c r="L305" s="2"/>
      <c r="M305" s="2"/>
      <c r="N305" s="2"/>
      <c r="O305" s="2"/>
      <c r="P305" s="2"/>
      <c r="Q305" s="2"/>
      <c r="R305" s="2"/>
      <c r="S305" s="2"/>
      <c r="T305" s="2"/>
      <c r="U305" s="2"/>
      <c r="V305" s="2"/>
      <c r="W305" s="2"/>
      <c r="X305" s="2"/>
      <c r="Y305" s="2"/>
      <c r="Z305" s="2"/>
    </row>
    <row r="306" spans="2:26" ht="15.75" customHeight="1">
      <c r="B306" s="2"/>
      <c r="C306" s="10"/>
      <c r="D306" s="1"/>
      <c r="E306" s="11"/>
      <c r="F306" s="10"/>
      <c r="G306" s="1"/>
      <c r="H306" s="120"/>
      <c r="I306" s="6"/>
      <c r="J306" s="2"/>
      <c r="K306" s="2"/>
      <c r="L306" s="2"/>
      <c r="M306" s="2"/>
      <c r="N306" s="2"/>
      <c r="O306" s="2"/>
      <c r="P306" s="2"/>
      <c r="Q306" s="2"/>
      <c r="R306" s="2"/>
      <c r="S306" s="2"/>
      <c r="T306" s="2"/>
      <c r="U306" s="2"/>
      <c r="V306" s="2"/>
      <c r="W306" s="2"/>
      <c r="X306" s="2"/>
      <c r="Y306" s="2"/>
      <c r="Z306" s="2"/>
    </row>
    <row r="307" spans="2:26" ht="15.75" customHeight="1">
      <c r="B307" s="2"/>
      <c r="C307" s="10"/>
      <c r="D307" s="1"/>
      <c r="E307" s="11"/>
      <c r="F307" s="10"/>
      <c r="G307" s="1"/>
      <c r="H307" s="120"/>
      <c r="I307" s="6"/>
      <c r="J307" s="2"/>
      <c r="K307" s="2"/>
      <c r="L307" s="2"/>
      <c r="M307" s="2"/>
      <c r="N307" s="2"/>
      <c r="O307" s="2"/>
      <c r="P307" s="2"/>
      <c r="Q307" s="2"/>
      <c r="R307" s="2"/>
      <c r="S307" s="2"/>
      <c r="T307" s="2"/>
      <c r="U307" s="2"/>
      <c r="V307" s="2"/>
      <c r="W307" s="2"/>
      <c r="X307" s="2"/>
      <c r="Y307" s="2"/>
      <c r="Z307" s="2"/>
    </row>
    <row r="308" spans="2:26" ht="15.75" customHeight="1">
      <c r="B308" s="2"/>
      <c r="C308" s="10"/>
      <c r="D308" s="1"/>
      <c r="E308" s="11"/>
      <c r="F308" s="10"/>
      <c r="G308" s="1"/>
      <c r="H308" s="120"/>
      <c r="I308" s="6"/>
      <c r="J308" s="2"/>
      <c r="K308" s="2"/>
      <c r="L308" s="2"/>
      <c r="M308" s="2"/>
      <c r="N308" s="2"/>
      <c r="O308" s="2"/>
      <c r="P308" s="2"/>
      <c r="Q308" s="2"/>
      <c r="R308" s="2"/>
      <c r="S308" s="2"/>
      <c r="T308" s="2"/>
      <c r="U308" s="2"/>
      <c r="V308" s="2"/>
      <c r="W308" s="2"/>
      <c r="X308" s="2"/>
      <c r="Y308" s="2"/>
      <c r="Z308" s="2"/>
    </row>
    <row r="309" spans="2:26" ht="15.75" customHeight="1">
      <c r="B309" s="2"/>
      <c r="C309" s="10"/>
      <c r="D309" s="1"/>
      <c r="E309" s="11"/>
      <c r="F309" s="10"/>
      <c r="G309" s="1"/>
      <c r="H309" s="120"/>
      <c r="I309" s="6"/>
      <c r="J309" s="2"/>
      <c r="K309" s="2"/>
      <c r="L309" s="2"/>
      <c r="M309" s="2"/>
      <c r="N309" s="2"/>
      <c r="O309" s="2"/>
      <c r="P309" s="2"/>
      <c r="Q309" s="2"/>
      <c r="R309" s="2"/>
      <c r="S309" s="2"/>
      <c r="T309" s="2"/>
      <c r="U309" s="2"/>
      <c r="V309" s="2"/>
      <c r="W309" s="2"/>
      <c r="X309" s="2"/>
      <c r="Y309" s="2"/>
      <c r="Z309" s="2"/>
    </row>
    <row r="310" spans="2:26" ht="15.75" customHeight="1">
      <c r="B310" s="2"/>
      <c r="C310" s="10"/>
      <c r="D310" s="1"/>
      <c r="E310" s="11"/>
      <c r="F310" s="10"/>
      <c r="G310" s="1"/>
      <c r="H310" s="120"/>
      <c r="I310" s="6"/>
      <c r="J310" s="2"/>
      <c r="K310" s="2"/>
      <c r="L310" s="2"/>
      <c r="M310" s="2"/>
      <c r="N310" s="2"/>
      <c r="O310" s="2"/>
      <c r="P310" s="2"/>
      <c r="Q310" s="2"/>
      <c r="R310" s="2"/>
      <c r="S310" s="2"/>
      <c r="T310" s="2"/>
      <c r="U310" s="2"/>
      <c r="V310" s="2"/>
      <c r="W310" s="2"/>
      <c r="X310" s="2"/>
      <c r="Y310" s="2"/>
      <c r="Z310" s="2"/>
    </row>
    <row r="311" spans="2:26" ht="15.75" customHeight="1">
      <c r="B311" s="2"/>
      <c r="C311" s="10"/>
      <c r="D311" s="1"/>
      <c r="E311" s="11"/>
      <c r="F311" s="10"/>
      <c r="G311" s="1"/>
      <c r="H311" s="120"/>
      <c r="I311" s="6"/>
      <c r="J311" s="2"/>
      <c r="K311" s="2"/>
      <c r="L311" s="2"/>
      <c r="M311" s="2"/>
      <c r="N311" s="2"/>
      <c r="O311" s="2"/>
      <c r="P311" s="2"/>
      <c r="Q311" s="2"/>
      <c r="R311" s="2"/>
      <c r="S311" s="2"/>
      <c r="T311" s="2"/>
      <c r="U311" s="2"/>
      <c r="V311" s="2"/>
      <c r="W311" s="2"/>
      <c r="X311" s="2"/>
      <c r="Y311" s="2"/>
      <c r="Z311" s="2"/>
    </row>
    <row r="312" spans="2:26" ht="15.75" customHeight="1">
      <c r="B312" s="2"/>
      <c r="C312" s="10"/>
      <c r="D312" s="1"/>
      <c r="E312" s="11"/>
      <c r="F312" s="10"/>
      <c r="G312" s="1"/>
      <c r="H312" s="120"/>
      <c r="I312" s="6"/>
      <c r="J312" s="2"/>
      <c r="K312" s="2"/>
      <c r="L312" s="2"/>
      <c r="M312" s="2"/>
      <c r="N312" s="2"/>
      <c r="O312" s="2"/>
      <c r="P312" s="2"/>
      <c r="Q312" s="2"/>
      <c r="R312" s="2"/>
      <c r="S312" s="2"/>
      <c r="T312" s="2"/>
      <c r="U312" s="2"/>
      <c r="V312" s="2"/>
      <c r="W312" s="2"/>
      <c r="X312" s="2"/>
      <c r="Y312" s="2"/>
      <c r="Z312" s="2"/>
    </row>
    <row r="313" spans="2:26" ht="15.75" customHeight="1">
      <c r="B313" s="2"/>
      <c r="C313" s="10"/>
      <c r="D313" s="1"/>
      <c r="E313" s="11"/>
      <c r="F313" s="10"/>
      <c r="G313" s="1"/>
      <c r="H313" s="120"/>
      <c r="I313" s="6"/>
      <c r="J313" s="2"/>
      <c r="K313" s="2"/>
      <c r="L313" s="2"/>
      <c r="M313" s="2"/>
      <c r="N313" s="2"/>
      <c r="O313" s="2"/>
      <c r="P313" s="2"/>
      <c r="Q313" s="2"/>
      <c r="R313" s="2"/>
      <c r="S313" s="2"/>
      <c r="T313" s="2"/>
      <c r="U313" s="2"/>
      <c r="V313" s="2"/>
      <c r="W313" s="2"/>
      <c r="X313" s="2"/>
      <c r="Y313" s="2"/>
      <c r="Z313" s="2"/>
    </row>
    <row r="314" spans="2:26" ht="15.75" customHeight="1">
      <c r="B314" s="2"/>
      <c r="C314" s="10"/>
      <c r="D314" s="1"/>
      <c r="E314" s="11"/>
      <c r="F314" s="10"/>
      <c r="G314" s="1"/>
      <c r="H314" s="120"/>
      <c r="I314" s="6"/>
      <c r="J314" s="2"/>
      <c r="K314" s="2"/>
      <c r="L314" s="2"/>
      <c r="M314" s="2"/>
      <c r="N314" s="2"/>
      <c r="O314" s="2"/>
      <c r="P314" s="2"/>
      <c r="Q314" s="2"/>
      <c r="R314" s="2"/>
      <c r="S314" s="2"/>
      <c r="T314" s="2"/>
      <c r="U314" s="2"/>
      <c r="V314" s="2"/>
      <c r="W314" s="2"/>
      <c r="X314" s="2"/>
      <c r="Y314" s="2"/>
      <c r="Z314" s="2"/>
    </row>
    <row r="315" spans="2:26" ht="15.75" customHeight="1">
      <c r="B315" s="2"/>
      <c r="C315" s="10"/>
      <c r="D315" s="1"/>
      <c r="E315" s="11"/>
      <c r="F315" s="10"/>
      <c r="G315" s="1"/>
      <c r="H315" s="120"/>
      <c r="I315" s="6"/>
      <c r="J315" s="2"/>
      <c r="K315" s="2"/>
      <c r="L315" s="2"/>
      <c r="M315" s="2"/>
      <c r="N315" s="2"/>
      <c r="O315" s="2"/>
      <c r="P315" s="2"/>
      <c r="Q315" s="2"/>
      <c r="R315" s="2"/>
      <c r="S315" s="2"/>
      <c r="T315" s="2"/>
      <c r="U315" s="2"/>
      <c r="V315" s="2"/>
      <c r="W315" s="2"/>
      <c r="X315" s="2"/>
      <c r="Y315" s="2"/>
      <c r="Z315" s="2"/>
    </row>
    <row r="316" spans="2:26" ht="15.75" customHeight="1">
      <c r="B316" s="2"/>
      <c r="C316" s="10"/>
      <c r="D316" s="1"/>
      <c r="E316" s="11"/>
      <c r="F316" s="10"/>
      <c r="G316" s="1"/>
      <c r="H316" s="120"/>
      <c r="I316" s="6"/>
      <c r="J316" s="2"/>
      <c r="K316" s="2"/>
      <c r="L316" s="2"/>
      <c r="M316" s="2"/>
      <c r="N316" s="2"/>
      <c r="O316" s="2"/>
      <c r="P316" s="2"/>
      <c r="Q316" s="2"/>
      <c r="R316" s="2"/>
      <c r="S316" s="2"/>
      <c r="T316" s="2"/>
      <c r="U316" s="2"/>
      <c r="V316" s="2"/>
      <c r="W316" s="2"/>
      <c r="X316" s="2"/>
      <c r="Y316" s="2"/>
      <c r="Z316" s="2"/>
    </row>
    <row r="317" spans="2:26" ht="15.75" customHeight="1">
      <c r="B317" s="2"/>
      <c r="C317" s="10"/>
      <c r="D317" s="1"/>
      <c r="E317" s="11"/>
      <c r="F317" s="10"/>
      <c r="G317" s="1"/>
      <c r="H317" s="120"/>
      <c r="I317" s="6"/>
      <c r="J317" s="2"/>
      <c r="K317" s="2"/>
      <c r="L317" s="2"/>
      <c r="M317" s="2"/>
      <c r="N317" s="2"/>
      <c r="O317" s="2"/>
      <c r="P317" s="2"/>
      <c r="Q317" s="2"/>
      <c r="R317" s="2"/>
      <c r="S317" s="2"/>
      <c r="T317" s="2"/>
      <c r="U317" s="2"/>
      <c r="V317" s="2"/>
      <c r="W317" s="2"/>
      <c r="X317" s="2"/>
      <c r="Y317" s="2"/>
      <c r="Z317" s="2"/>
    </row>
    <row r="318" spans="2:26" ht="15.75" customHeight="1">
      <c r="B318" s="2"/>
      <c r="C318" s="10"/>
      <c r="D318" s="1"/>
      <c r="E318" s="11"/>
      <c r="F318" s="10"/>
      <c r="G318" s="1"/>
      <c r="H318" s="120"/>
      <c r="I318" s="6"/>
      <c r="J318" s="2"/>
      <c r="K318" s="2"/>
      <c r="L318" s="2"/>
      <c r="M318" s="2"/>
      <c r="N318" s="2"/>
      <c r="O318" s="2"/>
      <c r="P318" s="2"/>
      <c r="Q318" s="2"/>
      <c r="R318" s="2"/>
      <c r="S318" s="2"/>
      <c r="T318" s="2"/>
      <c r="U318" s="2"/>
      <c r="V318" s="2"/>
      <c r="W318" s="2"/>
      <c r="X318" s="2"/>
      <c r="Y318" s="2"/>
      <c r="Z318" s="2"/>
    </row>
    <row r="319" spans="2:26" ht="15.75" customHeight="1">
      <c r="B319" s="2"/>
      <c r="C319" s="10"/>
      <c r="D319" s="1"/>
      <c r="E319" s="11"/>
      <c r="F319" s="10"/>
      <c r="G319" s="1"/>
      <c r="H319" s="120"/>
      <c r="I319" s="6"/>
      <c r="J319" s="2"/>
      <c r="K319" s="2"/>
      <c r="L319" s="2"/>
      <c r="M319" s="2"/>
      <c r="N319" s="2"/>
      <c r="O319" s="2"/>
      <c r="P319" s="2"/>
      <c r="Q319" s="2"/>
      <c r="R319" s="2"/>
      <c r="S319" s="2"/>
      <c r="T319" s="2"/>
      <c r="U319" s="2"/>
      <c r="V319" s="2"/>
      <c r="W319" s="2"/>
      <c r="X319" s="2"/>
      <c r="Y319" s="2"/>
      <c r="Z319" s="2"/>
    </row>
    <row r="320" spans="2:26" ht="15.75" customHeight="1">
      <c r="B320" s="2"/>
      <c r="C320" s="10"/>
      <c r="D320" s="1"/>
      <c r="E320" s="11"/>
      <c r="F320" s="10"/>
      <c r="G320" s="1"/>
      <c r="H320" s="120"/>
      <c r="I320" s="6"/>
      <c r="J320" s="2"/>
      <c r="K320" s="2"/>
      <c r="L320" s="2"/>
      <c r="M320" s="2"/>
      <c r="N320" s="2"/>
      <c r="O320" s="2"/>
      <c r="P320" s="2"/>
      <c r="Q320" s="2"/>
      <c r="R320" s="2"/>
      <c r="S320" s="2"/>
      <c r="T320" s="2"/>
      <c r="U320" s="2"/>
      <c r="V320" s="2"/>
      <c r="W320" s="2"/>
      <c r="X320" s="2"/>
      <c r="Y320" s="2"/>
      <c r="Z320" s="2"/>
    </row>
    <row r="321" spans="2:26" ht="15.75" customHeight="1">
      <c r="B321" s="2"/>
      <c r="C321" s="10"/>
      <c r="D321" s="1"/>
      <c r="E321" s="11"/>
      <c r="F321" s="10"/>
      <c r="G321" s="1"/>
      <c r="H321" s="120"/>
      <c r="I321" s="6"/>
      <c r="J321" s="2"/>
      <c r="K321" s="2"/>
      <c r="L321" s="2"/>
      <c r="M321" s="2"/>
      <c r="N321" s="2"/>
      <c r="O321" s="2"/>
      <c r="P321" s="2"/>
      <c r="Q321" s="2"/>
      <c r="R321" s="2"/>
      <c r="S321" s="2"/>
      <c r="T321" s="2"/>
      <c r="U321" s="2"/>
      <c r="V321" s="2"/>
      <c r="W321" s="2"/>
      <c r="X321" s="2"/>
      <c r="Y321" s="2"/>
      <c r="Z321" s="2"/>
    </row>
    <row r="322" spans="2:26" ht="15.75" customHeight="1">
      <c r="B322" s="2"/>
      <c r="C322" s="10"/>
      <c r="D322" s="1"/>
      <c r="E322" s="11"/>
      <c r="F322" s="10"/>
      <c r="G322" s="1"/>
      <c r="H322" s="120"/>
      <c r="I322" s="6"/>
      <c r="J322" s="2"/>
      <c r="K322" s="2"/>
      <c r="L322" s="2"/>
      <c r="M322" s="2"/>
      <c r="N322" s="2"/>
      <c r="O322" s="2"/>
      <c r="P322" s="2"/>
      <c r="Q322" s="2"/>
      <c r="R322" s="2"/>
      <c r="S322" s="2"/>
      <c r="T322" s="2"/>
      <c r="U322" s="2"/>
      <c r="V322" s="2"/>
      <c r="W322" s="2"/>
      <c r="X322" s="2"/>
      <c r="Y322" s="2"/>
      <c r="Z322" s="2"/>
    </row>
    <row r="323" spans="2:26" ht="15.75" customHeight="1">
      <c r="B323" s="2"/>
      <c r="C323" s="10"/>
      <c r="D323" s="1"/>
      <c r="E323" s="11"/>
      <c r="F323" s="10"/>
      <c r="G323" s="1"/>
      <c r="H323" s="120"/>
      <c r="I323" s="6"/>
      <c r="J323" s="2"/>
      <c r="K323" s="2"/>
      <c r="L323" s="2"/>
      <c r="M323" s="2"/>
      <c r="N323" s="2"/>
      <c r="O323" s="2"/>
      <c r="P323" s="2"/>
      <c r="Q323" s="2"/>
      <c r="R323" s="2"/>
      <c r="S323" s="2"/>
      <c r="T323" s="2"/>
      <c r="U323" s="2"/>
      <c r="V323" s="2"/>
      <c r="W323" s="2"/>
      <c r="X323" s="2"/>
      <c r="Y323" s="2"/>
      <c r="Z323" s="2"/>
    </row>
    <row r="324" spans="2:26" ht="15.75" customHeight="1">
      <c r="B324" s="2"/>
      <c r="C324" s="10"/>
      <c r="D324" s="1"/>
      <c r="E324" s="11"/>
      <c r="F324" s="10"/>
      <c r="G324" s="1"/>
      <c r="H324" s="120"/>
      <c r="I324" s="6"/>
      <c r="J324" s="2"/>
      <c r="K324" s="2"/>
      <c r="L324" s="2"/>
      <c r="M324" s="2"/>
      <c r="N324" s="2"/>
      <c r="O324" s="2"/>
      <c r="P324" s="2"/>
      <c r="Q324" s="2"/>
      <c r="R324" s="2"/>
      <c r="S324" s="2"/>
      <c r="T324" s="2"/>
      <c r="U324" s="2"/>
      <c r="V324" s="2"/>
      <c r="W324" s="2"/>
      <c r="X324" s="2"/>
      <c r="Y324" s="2"/>
      <c r="Z324" s="2"/>
    </row>
    <row r="325" spans="2:26" ht="15.75" customHeight="1">
      <c r="B325" s="2"/>
      <c r="C325" s="10"/>
      <c r="D325" s="1"/>
      <c r="E325" s="11"/>
      <c r="F325" s="10"/>
      <c r="G325" s="1"/>
      <c r="H325" s="120"/>
      <c r="I325" s="6"/>
      <c r="J325" s="2"/>
      <c r="K325" s="2"/>
      <c r="L325" s="2"/>
      <c r="M325" s="2"/>
      <c r="N325" s="2"/>
      <c r="O325" s="2"/>
      <c r="P325" s="2"/>
      <c r="Q325" s="2"/>
      <c r="R325" s="2"/>
      <c r="S325" s="2"/>
      <c r="T325" s="2"/>
      <c r="U325" s="2"/>
      <c r="V325" s="2"/>
      <c r="W325" s="2"/>
      <c r="X325" s="2"/>
      <c r="Y325" s="2"/>
      <c r="Z325" s="2"/>
    </row>
    <row r="326" spans="2:26" ht="15.75" customHeight="1">
      <c r="B326" s="2"/>
      <c r="C326" s="10"/>
      <c r="D326" s="1"/>
      <c r="E326" s="11"/>
      <c r="F326" s="10"/>
      <c r="G326" s="1"/>
      <c r="H326" s="120"/>
      <c r="I326" s="6"/>
      <c r="J326" s="2"/>
      <c r="K326" s="2"/>
      <c r="L326" s="2"/>
      <c r="M326" s="2"/>
      <c r="N326" s="2"/>
      <c r="O326" s="2"/>
      <c r="P326" s="2"/>
      <c r="Q326" s="2"/>
      <c r="R326" s="2"/>
      <c r="S326" s="2"/>
      <c r="T326" s="2"/>
      <c r="U326" s="2"/>
      <c r="V326" s="2"/>
      <c r="W326" s="2"/>
      <c r="X326" s="2"/>
      <c r="Y326" s="2"/>
      <c r="Z326" s="2"/>
    </row>
    <row r="327" spans="2:26" ht="15.75" customHeight="1">
      <c r="B327" s="2"/>
      <c r="C327" s="10"/>
      <c r="D327" s="1"/>
      <c r="E327" s="11"/>
      <c r="F327" s="10"/>
      <c r="G327" s="1"/>
      <c r="H327" s="120"/>
      <c r="I327" s="6"/>
      <c r="J327" s="2"/>
      <c r="K327" s="2"/>
      <c r="L327" s="2"/>
      <c r="M327" s="2"/>
      <c r="N327" s="2"/>
      <c r="O327" s="2"/>
      <c r="P327" s="2"/>
      <c r="Q327" s="2"/>
      <c r="R327" s="2"/>
      <c r="S327" s="2"/>
      <c r="T327" s="2"/>
      <c r="U327" s="2"/>
      <c r="V327" s="2"/>
      <c r="W327" s="2"/>
      <c r="X327" s="2"/>
      <c r="Y327" s="2"/>
      <c r="Z327" s="2"/>
    </row>
    <row r="328" spans="2:26" ht="15.75" customHeight="1">
      <c r="B328" s="2"/>
      <c r="C328" s="10"/>
      <c r="D328" s="1"/>
      <c r="E328" s="11"/>
      <c r="F328" s="10"/>
      <c r="G328" s="1"/>
      <c r="H328" s="120"/>
      <c r="I328" s="6"/>
      <c r="J328" s="2"/>
      <c r="K328" s="2"/>
      <c r="L328" s="2"/>
      <c r="M328" s="2"/>
      <c r="N328" s="2"/>
      <c r="O328" s="2"/>
      <c r="P328" s="2"/>
      <c r="Q328" s="2"/>
      <c r="R328" s="2"/>
      <c r="S328" s="2"/>
      <c r="T328" s="2"/>
      <c r="U328" s="2"/>
      <c r="V328" s="2"/>
      <c r="W328" s="2"/>
      <c r="X328" s="2"/>
      <c r="Y328" s="2"/>
      <c r="Z328" s="2"/>
    </row>
    <row r="329" spans="2:26" ht="15.75" customHeight="1">
      <c r="B329" s="2"/>
      <c r="C329" s="10"/>
      <c r="D329" s="1"/>
      <c r="E329" s="11"/>
      <c r="F329" s="10"/>
      <c r="G329" s="1"/>
      <c r="H329" s="120"/>
      <c r="I329" s="6"/>
      <c r="J329" s="2"/>
      <c r="K329" s="2"/>
      <c r="L329" s="2"/>
      <c r="M329" s="2"/>
      <c r="N329" s="2"/>
      <c r="O329" s="2"/>
      <c r="P329" s="2"/>
      <c r="Q329" s="2"/>
      <c r="R329" s="2"/>
      <c r="S329" s="2"/>
      <c r="T329" s="2"/>
      <c r="U329" s="2"/>
      <c r="V329" s="2"/>
      <c r="W329" s="2"/>
      <c r="X329" s="2"/>
      <c r="Y329" s="2"/>
      <c r="Z329" s="2"/>
    </row>
    <row r="330" spans="2:26" ht="15.75" customHeight="1">
      <c r="B330" s="2"/>
      <c r="C330" s="10"/>
      <c r="D330" s="1"/>
      <c r="E330" s="11"/>
      <c r="F330" s="10"/>
      <c r="G330" s="1"/>
      <c r="H330" s="120"/>
      <c r="I330" s="6"/>
      <c r="J330" s="2"/>
      <c r="K330" s="2"/>
      <c r="L330" s="2"/>
      <c r="M330" s="2"/>
      <c r="N330" s="2"/>
      <c r="O330" s="2"/>
      <c r="P330" s="2"/>
      <c r="Q330" s="2"/>
      <c r="R330" s="2"/>
      <c r="S330" s="2"/>
      <c r="T330" s="2"/>
      <c r="U330" s="2"/>
      <c r="V330" s="2"/>
      <c r="W330" s="2"/>
      <c r="X330" s="2"/>
      <c r="Y330" s="2"/>
      <c r="Z330" s="2"/>
    </row>
    <row r="331" spans="2:26" ht="15.75" customHeight="1">
      <c r="B331" s="2"/>
      <c r="C331" s="10"/>
      <c r="D331" s="1"/>
      <c r="E331" s="11"/>
      <c r="F331" s="10"/>
      <c r="G331" s="1"/>
      <c r="H331" s="120"/>
      <c r="I331" s="6"/>
      <c r="J331" s="2"/>
      <c r="K331" s="2"/>
      <c r="L331" s="2"/>
      <c r="M331" s="2"/>
      <c r="N331" s="2"/>
      <c r="O331" s="2"/>
      <c r="P331" s="2"/>
      <c r="Q331" s="2"/>
      <c r="R331" s="2"/>
      <c r="S331" s="2"/>
      <c r="T331" s="2"/>
      <c r="U331" s="2"/>
      <c r="V331" s="2"/>
      <c r="W331" s="2"/>
      <c r="X331" s="2"/>
      <c r="Y331" s="2"/>
      <c r="Z331" s="2"/>
    </row>
    <row r="332" spans="2:26" ht="15.75" customHeight="1">
      <c r="B332" s="2"/>
      <c r="C332" s="10"/>
      <c r="D332" s="1"/>
      <c r="E332" s="11"/>
      <c r="F332" s="10"/>
      <c r="G332" s="1"/>
      <c r="H332" s="120"/>
      <c r="I332" s="6"/>
      <c r="J332" s="2"/>
      <c r="K332" s="2"/>
      <c r="L332" s="2"/>
      <c r="M332" s="2"/>
      <c r="N332" s="2"/>
      <c r="O332" s="2"/>
      <c r="P332" s="2"/>
      <c r="Q332" s="2"/>
      <c r="R332" s="2"/>
      <c r="S332" s="2"/>
      <c r="T332" s="2"/>
      <c r="U332" s="2"/>
      <c r="V332" s="2"/>
      <c r="W332" s="2"/>
      <c r="X332" s="2"/>
      <c r="Y332" s="2"/>
      <c r="Z332" s="2"/>
    </row>
    <row r="333" spans="2:26" ht="15.75" customHeight="1">
      <c r="B333" s="2"/>
      <c r="C333" s="10"/>
      <c r="D333" s="1"/>
      <c r="E333" s="11"/>
      <c r="F333" s="10"/>
      <c r="G333" s="1"/>
      <c r="H333" s="120"/>
      <c r="I333" s="6"/>
      <c r="J333" s="2"/>
      <c r="K333" s="2"/>
      <c r="L333" s="2"/>
      <c r="M333" s="2"/>
      <c r="N333" s="2"/>
      <c r="O333" s="2"/>
      <c r="P333" s="2"/>
      <c r="Q333" s="2"/>
      <c r="R333" s="2"/>
      <c r="S333" s="2"/>
      <c r="T333" s="2"/>
      <c r="U333" s="2"/>
      <c r="V333" s="2"/>
      <c r="W333" s="2"/>
      <c r="X333" s="2"/>
      <c r="Y333" s="2"/>
      <c r="Z333" s="2"/>
    </row>
    <row r="334" spans="2:26" ht="15.75" customHeight="1">
      <c r="B334" s="2"/>
      <c r="C334" s="10"/>
      <c r="D334" s="1"/>
      <c r="E334" s="11"/>
      <c r="F334" s="10"/>
      <c r="G334" s="1"/>
      <c r="H334" s="120"/>
      <c r="I334" s="6"/>
      <c r="J334" s="2"/>
      <c r="K334" s="2"/>
      <c r="L334" s="2"/>
      <c r="M334" s="2"/>
      <c r="N334" s="2"/>
      <c r="O334" s="2"/>
      <c r="P334" s="2"/>
      <c r="Q334" s="2"/>
      <c r="R334" s="2"/>
      <c r="S334" s="2"/>
      <c r="T334" s="2"/>
      <c r="U334" s="2"/>
      <c r="V334" s="2"/>
      <c r="W334" s="2"/>
      <c r="X334" s="2"/>
      <c r="Y334" s="2"/>
      <c r="Z334" s="2"/>
    </row>
    <row r="335" spans="2:26" ht="15.75" customHeight="1">
      <c r="B335" s="2"/>
      <c r="C335" s="10"/>
      <c r="D335" s="1"/>
      <c r="E335" s="11"/>
      <c r="F335" s="10"/>
      <c r="G335" s="1"/>
      <c r="H335" s="120"/>
      <c r="I335" s="6"/>
      <c r="J335" s="2"/>
      <c r="K335" s="2"/>
      <c r="L335" s="2"/>
      <c r="M335" s="2"/>
      <c r="N335" s="2"/>
      <c r="O335" s="2"/>
      <c r="P335" s="2"/>
      <c r="Q335" s="2"/>
      <c r="R335" s="2"/>
      <c r="S335" s="2"/>
      <c r="T335" s="2"/>
      <c r="U335" s="2"/>
      <c r="V335" s="2"/>
      <c r="W335" s="2"/>
      <c r="X335" s="2"/>
      <c r="Y335" s="2"/>
      <c r="Z335" s="2"/>
    </row>
    <row r="336" spans="2:26" ht="15.75" customHeight="1">
      <c r="B336" s="2"/>
      <c r="C336" s="10"/>
      <c r="D336" s="1"/>
      <c r="E336" s="11"/>
      <c r="F336" s="10"/>
      <c r="G336" s="1"/>
      <c r="H336" s="120"/>
      <c r="I336" s="6"/>
      <c r="J336" s="2"/>
      <c r="K336" s="2"/>
      <c r="L336" s="2"/>
      <c r="M336" s="2"/>
      <c r="N336" s="2"/>
      <c r="O336" s="2"/>
      <c r="P336" s="2"/>
      <c r="Q336" s="2"/>
      <c r="R336" s="2"/>
      <c r="S336" s="2"/>
      <c r="T336" s="2"/>
      <c r="U336" s="2"/>
      <c r="V336" s="2"/>
      <c r="W336" s="2"/>
      <c r="X336" s="2"/>
      <c r="Y336" s="2"/>
      <c r="Z336" s="2"/>
    </row>
    <row r="337" spans="2:26" ht="15.75" customHeight="1">
      <c r="B337" s="2"/>
      <c r="C337" s="10"/>
      <c r="D337" s="1"/>
      <c r="E337" s="11"/>
      <c r="F337" s="10"/>
      <c r="G337" s="1"/>
      <c r="H337" s="120"/>
      <c r="I337" s="6"/>
      <c r="J337" s="2"/>
      <c r="K337" s="2"/>
      <c r="L337" s="2"/>
      <c r="M337" s="2"/>
      <c r="N337" s="2"/>
      <c r="O337" s="2"/>
      <c r="P337" s="2"/>
      <c r="Q337" s="2"/>
      <c r="R337" s="2"/>
      <c r="S337" s="2"/>
      <c r="T337" s="2"/>
      <c r="U337" s="2"/>
      <c r="V337" s="2"/>
      <c r="W337" s="2"/>
      <c r="X337" s="2"/>
      <c r="Y337" s="2"/>
      <c r="Z337" s="2"/>
    </row>
    <row r="338" spans="2:26" ht="15.75" customHeight="1">
      <c r="B338" s="2"/>
      <c r="C338" s="10"/>
      <c r="D338" s="1"/>
      <c r="E338" s="11"/>
      <c r="F338" s="10"/>
      <c r="G338" s="1"/>
      <c r="H338" s="120"/>
      <c r="I338" s="6"/>
      <c r="J338" s="2"/>
      <c r="K338" s="2"/>
      <c r="L338" s="2"/>
      <c r="M338" s="2"/>
      <c r="N338" s="2"/>
      <c r="O338" s="2"/>
      <c r="P338" s="2"/>
      <c r="Q338" s="2"/>
      <c r="R338" s="2"/>
      <c r="S338" s="2"/>
      <c r="T338" s="2"/>
      <c r="U338" s="2"/>
      <c r="V338" s="2"/>
      <c r="W338" s="2"/>
      <c r="X338" s="2"/>
      <c r="Y338" s="2"/>
      <c r="Z338" s="2"/>
    </row>
    <row r="339" spans="2:26" ht="15.75" customHeight="1">
      <c r="B339" s="2"/>
      <c r="C339" s="10"/>
      <c r="D339" s="1"/>
      <c r="E339" s="11"/>
      <c r="F339" s="10"/>
      <c r="G339" s="1"/>
      <c r="H339" s="120"/>
      <c r="I339" s="6"/>
      <c r="J339" s="2"/>
      <c r="K339" s="2"/>
      <c r="L339" s="2"/>
      <c r="M339" s="2"/>
      <c r="N339" s="2"/>
      <c r="O339" s="2"/>
      <c r="P339" s="2"/>
      <c r="Q339" s="2"/>
      <c r="R339" s="2"/>
      <c r="S339" s="2"/>
      <c r="T339" s="2"/>
      <c r="U339" s="2"/>
      <c r="V339" s="2"/>
      <c r="W339" s="2"/>
      <c r="X339" s="2"/>
      <c r="Y339" s="2"/>
      <c r="Z339" s="2"/>
    </row>
    <row r="340" spans="2:26" ht="15.75" customHeight="1">
      <c r="B340" s="2"/>
      <c r="C340" s="10"/>
      <c r="D340" s="1"/>
      <c r="E340" s="11"/>
      <c r="F340" s="10"/>
      <c r="G340" s="1"/>
      <c r="H340" s="120"/>
      <c r="I340" s="6"/>
      <c r="J340" s="2"/>
      <c r="K340" s="2"/>
      <c r="L340" s="2"/>
      <c r="M340" s="2"/>
      <c r="N340" s="2"/>
      <c r="O340" s="2"/>
      <c r="P340" s="2"/>
      <c r="Q340" s="2"/>
      <c r="R340" s="2"/>
      <c r="S340" s="2"/>
      <c r="T340" s="2"/>
      <c r="U340" s="2"/>
      <c r="V340" s="2"/>
      <c r="W340" s="2"/>
      <c r="X340" s="2"/>
      <c r="Y340" s="2"/>
      <c r="Z340" s="2"/>
    </row>
    <row r="341" spans="2:26" ht="15.75" customHeight="1">
      <c r="B341" s="2"/>
      <c r="C341" s="10"/>
      <c r="D341" s="1"/>
      <c r="E341" s="11"/>
      <c r="F341" s="10"/>
      <c r="G341" s="1"/>
      <c r="H341" s="120"/>
      <c r="I341" s="6"/>
      <c r="J341" s="2"/>
      <c r="K341" s="2"/>
      <c r="L341" s="2"/>
      <c r="M341" s="2"/>
      <c r="N341" s="2"/>
      <c r="O341" s="2"/>
      <c r="P341" s="2"/>
      <c r="Q341" s="2"/>
      <c r="R341" s="2"/>
      <c r="S341" s="2"/>
      <c r="T341" s="2"/>
      <c r="U341" s="2"/>
      <c r="V341" s="2"/>
      <c r="W341" s="2"/>
      <c r="X341" s="2"/>
      <c r="Y341" s="2"/>
      <c r="Z341" s="2"/>
    </row>
    <row r="342" spans="2:26" ht="15.75" customHeight="1">
      <c r="B342" s="2"/>
      <c r="C342" s="10"/>
      <c r="D342" s="1"/>
      <c r="E342" s="11"/>
      <c r="F342" s="10"/>
      <c r="G342" s="1"/>
      <c r="H342" s="120"/>
      <c r="I342" s="6"/>
      <c r="J342" s="2"/>
      <c r="K342" s="2"/>
      <c r="L342" s="2"/>
      <c r="M342" s="2"/>
      <c r="N342" s="2"/>
      <c r="O342" s="2"/>
      <c r="P342" s="2"/>
      <c r="Q342" s="2"/>
      <c r="R342" s="2"/>
      <c r="S342" s="2"/>
      <c r="T342" s="2"/>
      <c r="U342" s="2"/>
      <c r="V342" s="2"/>
      <c r="W342" s="2"/>
      <c r="X342" s="2"/>
      <c r="Y342" s="2"/>
      <c r="Z342" s="2"/>
    </row>
    <row r="343" spans="2:26" ht="15.75" customHeight="1">
      <c r="B343" s="2"/>
      <c r="C343" s="10"/>
      <c r="D343" s="1"/>
      <c r="E343" s="11"/>
      <c r="F343" s="10"/>
      <c r="G343" s="1"/>
      <c r="H343" s="120"/>
      <c r="I343" s="6"/>
      <c r="J343" s="2"/>
      <c r="K343" s="2"/>
      <c r="L343" s="2"/>
      <c r="M343" s="2"/>
      <c r="N343" s="2"/>
      <c r="O343" s="2"/>
      <c r="P343" s="2"/>
      <c r="Q343" s="2"/>
      <c r="R343" s="2"/>
      <c r="S343" s="2"/>
      <c r="T343" s="2"/>
      <c r="U343" s="2"/>
      <c r="V343" s="2"/>
      <c r="W343" s="2"/>
      <c r="X343" s="2"/>
      <c r="Y343" s="2"/>
      <c r="Z343" s="2"/>
    </row>
    <row r="344" spans="2:26" ht="15.75" customHeight="1">
      <c r="B344" s="2"/>
      <c r="C344" s="10"/>
      <c r="D344" s="1"/>
      <c r="E344" s="11"/>
      <c r="F344" s="10"/>
      <c r="G344" s="1"/>
      <c r="H344" s="120"/>
      <c r="I344" s="6"/>
      <c r="J344" s="2"/>
      <c r="K344" s="2"/>
      <c r="L344" s="2"/>
      <c r="M344" s="2"/>
      <c r="N344" s="2"/>
      <c r="O344" s="2"/>
      <c r="P344" s="2"/>
      <c r="Q344" s="2"/>
      <c r="R344" s="2"/>
      <c r="S344" s="2"/>
      <c r="T344" s="2"/>
      <c r="U344" s="2"/>
      <c r="V344" s="2"/>
      <c r="W344" s="2"/>
      <c r="X344" s="2"/>
      <c r="Y344" s="2"/>
      <c r="Z344" s="2"/>
    </row>
    <row r="345" spans="2:26" ht="15.75" customHeight="1">
      <c r="B345" s="2"/>
      <c r="C345" s="10"/>
      <c r="D345" s="1"/>
      <c r="E345" s="11"/>
      <c r="F345" s="10"/>
      <c r="G345" s="1"/>
      <c r="H345" s="120"/>
      <c r="I345" s="6"/>
      <c r="J345" s="2"/>
      <c r="K345" s="2"/>
      <c r="L345" s="2"/>
      <c r="M345" s="2"/>
      <c r="N345" s="2"/>
      <c r="O345" s="2"/>
      <c r="P345" s="2"/>
      <c r="Q345" s="2"/>
      <c r="R345" s="2"/>
      <c r="S345" s="2"/>
      <c r="T345" s="2"/>
      <c r="U345" s="2"/>
      <c r="V345" s="2"/>
      <c r="W345" s="2"/>
      <c r="X345" s="2"/>
      <c r="Y345" s="2"/>
      <c r="Z345" s="2"/>
    </row>
    <row r="346" spans="2:26" ht="15.75" customHeight="1">
      <c r="B346" s="2"/>
      <c r="C346" s="10"/>
      <c r="D346" s="1"/>
      <c r="E346" s="11"/>
      <c r="F346" s="10"/>
      <c r="G346" s="1"/>
      <c r="H346" s="120"/>
      <c r="I346" s="6"/>
      <c r="J346" s="2"/>
      <c r="K346" s="2"/>
      <c r="L346" s="2"/>
      <c r="M346" s="2"/>
      <c r="N346" s="2"/>
      <c r="O346" s="2"/>
      <c r="P346" s="2"/>
      <c r="Q346" s="2"/>
      <c r="R346" s="2"/>
      <c r="S346" s="2"/>
      <c r="T346" s="2"/>
      <c r="U346" s="2"/>
      <c r="V346" s="2"/>
      <c r="W346" s="2"/>
      <c r="X346" s="2"/>
      <c r="Y346" s="2"/>
      <c r="Z346" s="2"/>
    </row>
    <row r="347" spans="2:26" ht="15.75" customHeight="1">
      <c r="B347" s="2"/>
      <c r="C347" s="10"/>
      <c r="D347" s="1"/>
      <c r="E347" s="11"/>
      <c r="F347" s="10"/>
      <c r="G347" s="1"/>
      <c r="H347" s="120"/>
      <c r="I347" s="6"/>
      <c r="J347" s="2"/>
      <c r="K347" s="2"/>
      <c r="L347" s="2"/>
      <c r="M347" s="2"/>
      <c r="N347" s="2"/>
      <c r="O347" s="2"/>
      <c r="P347" s="2"/>
      <c r="Q347" s="2"/>
      <c r="R347" s="2"/>
      <c r="S347" s="2"/>
      <c r="T347" s="2"/>
      <c r="U347" s="2"/>
      <c r="V347" s="2"/>
      <c r="W347" s="2"/>
      <c r="X347" s="2"/>
      <c r="Y347" s="2"/>
      <c r="Z347" s="2"/>
    </row>
    <row r="348" spans="2:26" ht="15.75" customHeight="1">
      <c r="B348" s="2"/>
      <c r="C348" s="10"/>
      <c r="D348" s="1"/>
      <c r="E348" s="11"/>
      <c r="F348" s="10"/>
      <c r="G348" s="1"/>
      <c r="H348" s="120"/>
      <c r="I348" s="6"/>
      <c r="J348" s="2"/>
      <c r="K348" s="2"/>
      <c r="L348" s="2"/>
      <c r="M348" s="2"/>
      <c r="N348" s="2"/>
      <c r="O348" s="2"/>
      <c r="P348" s="2"/>
      <c r="Q348" s="2"/>
      <c r="R348" s="2"/>
      <c r="S348" s="2"/>
      <c r="T348" s="2"/>
      <c r="U348" s="2"/>
      <c r="V348" s="2"/>
      <c r="W348" s="2"/>
      <c r="X348" s="2"/>
      <c r="Y348" s="2"/>
      <c r="Z348" s="2"/>
    </row>
    <row r="349" spans="2:26" ht="15.75" customHeight="1">
      <c r="B349" s="2"/>
      <c r="C349" s="10"/>
      <c r="D349" s="1"/>
      <c r="E349" s="11"/>
      <c r="F349" s="10"/>
      <c r="G349" s="1"/>
      <c r="H349" s="120"/>
      <c r="I349" s="6"/>
      <c r="J349" s="2"/>
      <c r="K349" s="2"/>
      <c r="L349" s="2"/>
      <c r="M349" s="2"/>
      <c r="N349" s="2"/>
      <c r="O349" s="2"/>
      <c r="P349" s="2"/>
      <c r="Q349" s="2"/>
      <c r="R349" s="2"/>
      <c r="S349" s="2"/>
      <c r="T349" s="2"/>
      <c r="U349" s="2"/>
      <c r="V349" s="2"/>
      <c r="W349" s="2"/>
      <c r="X349" s="2"/>
      <c r="Y349" s="2"/>
      <c r="Z349" s="2"/>
    </row>
    <row r="350" spans="2:26" ht="15.75" customHeight="1">
      <c r="B350" s="2"/>
      <c r="C350" s="10"/>
      <c r="D350" s="1"/>
      <c r="E350" s="11"/>
      <c r="F350" s="10"/>
      <c r="G350" s="1"/>
      <c r="H350" s="120"/>
      <c r="I350" s="6"/>
      <c r="J350" s="2"/>
      <c r="K350" s="2"/>
      <c r="L350" s="2"/>
      <c r="M350" s="2"/>
      <c r="N350" s="2"/>
      <c r="O350" s="2"/>
      <c r="P350" s="2"/>
      <c r="Q350" s="2"/>
      <c r="R350" s="2"/>
      <c r="S350" s="2"/>
      <c r="T350" s="2"/>
      <c r="U350" s="2"/>
      <c r="V350" s="2"/>
      <c r="W350" s="2"/>
      <c r="X350" s="2"/>
      <c r="Y350" s="2"/>
      <c r="Z350" s="2"/>
    </row>
    <row r="351" spans="2:26" ht="15.75" customHeight="1">
      <c r="B351" s="2"/>
      <c r="C351" s="10"/>
      <c r="D351" s="1"/>
      <c r="E351" s="11"/>
      <c r="F351" s="10"/>
      <c r="G351" s="1"/>
      <c r="H351" s="120"/>
      <c r="I351" s="6"/>
      <c r="J351" s="2"/>
      <c r="K351" s="2"/>
      <c r="L351" s="2"/>
      <c r="M351" s="2"/>
      <c r="N351" s="2"/>
      <c r="O351" s="2"/>
      <c r="P351" s="2"/>
      <c r="Q351" s="2"/>
      <c r="R351" s="2"/>
      <c r="S351" s="2"/>
      <c r="T351" s="2"/>
      <c r="U351" s="2"/>
      <c r="V351" s="2"/>
      <c r="W351" s="2"/>
      <c r="X351" s="2"/>
      <c r="Y351" s="2"/>
      <c r="Z351" s="2"/>
    </row>
    <row r="352" spans="2:26" ht="15.75" customHeight="1">
      <c r="B352" s="2"/>
      <c r="C352" s="10"/>
      <c r="D352" s="1"/>
      <c r="E352" s="11"/>
      <c r="F352" s="10"/>
      <c r="G352" s="1"/>
      <c r="H352" s="120"/>
      <c r="I352" s="6"/>
      <c r="J352" s="2"/>
      <c r="K352" s="2"/>
      <c r="L352" s="2"/>
      <c r="M352" s="2"/>
      <c r="N352" s="2"/>
      <c r="O352" s="2"/>
      <c r="P352" s="2"/>
      <c r="Q352" s="2"/>
      <c r="R352" s="2"/>
      <c r="S352" s="2"/>
      <c r="T352" s="2"/>
      <c r="U352" s="2"/>
      <c r="V352" s="2"/>
      <c r="W352" s="2"/>
      <c r="X352" s="2"/>
      <c r="Y352" s="2"/>
      <c r="Z352" s="2"/>
    </row>
    <row r="353" spans="2:26" ht="15.75" customHeight="1">
      <c r="B353" s="2"/>
      <c r="C353" s="10"/>
      <c r="D353" s="1"/>
      <c r="E353" s="11"/>
      <c r="F353" s="10"/>
      <c r="G353" s="1"/>
      <c r="H353" s="120"/>
      <c r="I353" s="6"/>
      <c r="J353" s="2"/>
      <c r="K353" s="2"/>
      <c r="L353" s="2"/>
      <c r="M353" s="2"/>
      <c r="N353" s="2"/>
      <c r="O353" s="2"/>
      <c r="P353" s="2"/>
      <c r="Q353" s="2"/>
      <c r="R353" s="2"/>
      <c r="S353" s="2"/>
      <c r="T353" s="2"/>
      <c r="U353" s="2"/>
      <c r="V353" s="2"/>
      <c r="W353" s="2"/>
      <c r="X353" s="2"/>
      <c r="Y353" s="2"/>
      <c r="Z353" s="2"/>
    </row>
    <row r="354" spans="2:26" ht="15.75" customHeight="1">
      <c r="B354" s="2"/>
      <c r="C354" s="10"/>
      <c r="D354" s="1"/>
      <c r="E354" s="11"/>
      <c r="F354" s="10"/>
      <c r="G354" s="1"/>
      <c r="H354" s="120"/>
      <c r="I354" s="6"/>
      <c r="J354" s="2"/>
      <c r="K354" s="2"/>
      <c r="L354" s="2"/>
      <c r="M354" s="2"/>
      <c r="N354" s="2"/>
      <c r="O354" s="2"/>
      <c r="P354" s="2"/>
      <c r="Q354" s="2"/>
      <c r="R354" s="2"/>
      <c r="S354" s="2"/>
      <c r="T354" s="2"/>
      <c r="U354" s="2"/>
      <c r="V354" s="2"/>
      <c r="W354" s="2"/>
      <c r="X354" s="2"/>
      <c r="Y354" s="2"/>
      <c r="Z354" s="2"/>
    </row>
    <row r="355" spans="2:26" ht="15.75" customHeight="1">
      <c r="B355" s="2"/>
      <c r="C355" s="10"/>
      <c r="D355" s="1"/>
      <c r="E355" s="11"/>
      <c r="F355" s="10"/>
      <c r="G355" s="1"/>
      <c r="H355" s="120"/>
      <c r="I355" s="6"/>
      <c r="J355" s="2"/>
      <c r="K355" s="2"/>
      <c r="L355" s="2"/>
      <c r="M355" s="2"/>
      <c r="N355" s="2"/>
      <c r="O355" s="2"/>
      <c r="P355" s="2"/>
      <c r="Q355" s="2"/>
      <c r="R355" s="2"/>
      <c r="S355" s="2"/>
      <c r="T355" s="2"/>
      <c r="U355" s="2"/>
      <c r="V355" s="2"/>
      <c r="W355" s="2"/>
      <c r="X355" s="2"/>
      <c r="Y355" s="2"/>
      <c r="Z355" s="2"/>
    </row>
    <row r="356" spans="2:26" ht="15.75" customHeight="1">
      <c r="B356" s="2"/>
      <c r="C356" s="10"/>
      <c r="D356" s="1"/>
      <c r="E356" s="11"/>
      <c r="F356" s="10"/>
      <c r="G356" s="1"/>
      <c r="H356" s="120"/>
      <c r="I356" s="6"/>
      <c r="J356" s="2"/>
      <c r="K356" s="2"/>
      <c r="L356" s="2"/>
      <c r="M356" s="2"/>
      <c r="N356" s="2"/>
      <c r="O356" s="2"/>
      <c r="P356" s="2"/>
      <c r="Q356" s="2"/>
      <c r="R356" s="2"/>
      <c r="S356" s="2"/>
      <c r="T356" s="2"/>
      <c r="U356" s="2"/>
      <c r="V356" s="2"/>
      <c r="W356" s="2"/>
      <c r="X356" s="2"/>
      <c r="Y356" s="2"/>
      <c r="Z356" s="2"/>
    </row>
    <row r="357" spans="2:26" ht="15.75" customHeight="1">
      <c r="B357" s="2"/>
      <c r="C357" s="10"/>
      <c r="D357" s="1"/>
      <c r="E357" s="11"/>
      <c r="F357" s="10"/>
      <c r="G357" s="1"/>
      <c r="H357" s="120"/>
      <c r="I357" s="6"/>
      <c r="J357" s="2"/>
      <c r="K357" s="2"/>
      <c r="L357" s="2"/>
      <c r="M357" s="2"/>
      <c r="N357" s="2"/>
      <c r="O357" s="2"/>
      <c r="P357" s="2"/>
      <c r="Q357" s="2"/>
      <c r="R357" s="2"/>
      <c r="S357" s="2"/>
      <c r="T357" s="2"/>
      <c r="U357" s="2"/>
      <c r="V357" s="2"/>
      <c r="W357" s="2"/>
      <c r="X357" s="2"/>
      <c r="Y357" s="2"/>
      <c r="Z357" s="2"/>
    </row>
    <row r="358" spans="2:26" ht="15.75" customHeight="1">
      <c r="B358" s="2"/>
      <c r="C358" s="10"/>
      <c r="D358" s="1"/>
      <c r="E358" s="11"/>
      <c r="F358" s="10"/>
      <c r="G358" s="1"/>
      <c r="H358" s="120"/>
      <c r="I358" s="6"/>
      <c r="J358" s="2"/>
      <c r="K358" s="2"/>
      <c r="L358" s="2"/>
      <c r="M358" s="2"/>
      <c r="N358" s="2"/>
      <c r="O358" s="2"/>
      <c r="P358" s="2"/>
      <c r="Q358" s="2"/>
      <c r="R358" s="2"/>
      <c r="S358" s="2"/>
      <c r="T358" s="2"/>
      <c r="U358" s="2"/>
      <c r="V358" s="2"/>
      <c r="W358" s="2"/>
      <c r="X358" s="2"/>
      <c r="Y358" s="2"/>
      <c r="Z358" s="2"/>
    </row>
    <row r="359" spans="2:26" ht="15.75" customHeight="1">
      <c r="B359" s="2"/>
      <c r="C359" s="10"/>
      <c r="D359" s="1"/>
      <c r="E359" s="11"/>
      <c r="F359" s="10"/>
      <c r="G359" s="1"/>
      <c r="H359" s="120"/>
      <c r="I359" s="6"/>
      <c r="J359" s="2"/>
      <c r="K359" s="2"/>
      <c r="L359" s="2"/>
      <c r="M359" s="2"/>
      <c r="N359" s="2"/>
      <c r="O359" s="2"/>
      <c r="P359" s="2"/>
      <c r="Q359" s="2"/>
      <c r="R359" s="2"/>
      <c r="S359" s="2"/>
      <c r="T359" s="2"/>
      <c r="U359" s="2"/>
      <c r="V359" s="2"/>
      <c r="W359" s="2"/>
      <c r="X359" s="2"/>
      <c r="Y359" s="2"/>
      <c r="Z359" s="2"/>
    </row>
    <row r="360" spans="2:26" ht="15.75" customHeight="1">
      <c r="B360" s="2"/>
      <c r="C360" s="10"/>
      <c r="D360" s="1"/>
      <c r="E360" s="11"/>
      <c r="F360" s="10"/>
      <c r="G360" s="1"/>
      <c r="H360" s="120"/>
      <c r="I360" s="6"/>
      <c r="J360" s="2"/>
      <c r="K360" s="2"/>
      <c r="L360" s="2"/>
      <c r="M360" s="2"/>
      <c r="N360" s="2"/>
      <c r="O360" s="2"/>
      <c r="P360" s="2"/>
      <c r="Q360" s="2"/>
      <c r="R360" s="2"/>
      <c r="S360" s="2"/>
      <c r="T360" s="2"/>
      <c r="U360" s="2"/>
      <c r="V360" s="2"/>
      <c r="W360" s="2"/>
      <c r="X360" s="2"/>
      <c r="Y360" s="2"/>
      <c r="Z360" s="2"/>
    </row>
    <row r="361" spans="2:26" ht="15.75" customHeight="1">
      <c r="B361" s="2"/>
      <c r="C361" s="10"/>
      <c r="D361" s="1"/>
      <c r="E361" s="11"/>
      <c r="F361" s="10"/>
      <c r="G361" s="1"/>
      <c r="H361" s="120"/>
      <c r="I361" s="6"/>
      <c r="J361" s="2"/>
      <c r="K361" s="2"/>
      <c r="L361" s="2"/>
      <c r="M361" s="2"/>
      <c r="N361" s="2"/>
      <c r="O361" s="2"/>
      <c r="P361" s="2"/>
      <c r="Q361" s="2"/>
      <c r="R361" s="2"/>
      <c r="S361" s="2"/>
      <c r="T361" s="2"/>
      <c r="U361" s="2"/>
      <c r="V361" s="2"/>
      <c r="W361" s="2"/>
      <c r="X361" s="2"/>
      <c r="Y361" s="2"/>
      <c r="Z361" s="2"/>
    </row>
    <row r="362" spans="2:26" ht="15.75" customHeight="1">
      <c r="B362" s="2"/>
      <c r="C362" s="10"/>
      <c r="D362" s="1"/>
      <c r="E362" s="11"/>
      <c r="F362" s="10"/>
      <c r="G362" s="1"/>
      <c r="H362" s="120"/>
      <c r="I362" s="6"/>
      <c r="J362" s="2"/>
      <c r="K362" s="2"/>
      <c r="L362" s="2"/>
      <c r="M362" s="2"/>
      <c r="N362" s="2"/>
      <c r="O362" s="2"/>
      <c r="P362" s="2"/>
      <c r="Q362" s="2"/>
      <c r="R362" s="2"/>
      <c r="S362" s="2"/>
      <c r="T362" s="2"/>
      <c r="U362" s="2"/>
      <c r="V362" s="2"/>
      <c r="W362" s="2"/>
      <c r="X362" s="2"/>
      <c r="Y362" s="2"/>
      <c r="Z362" s="2"/>
    </row>
    <row r="363" spans="2:26" ht="15.75" customHeight="1">
      <c r="B363" s="2"/>
      <c r="C363" s="10"/>
      <c r="D363" s="1"/>
      <c r="E363" s="11"/>
      <c r="F363" s="10"/>
      <c r="G363" s="1"/>
      <c r="H363" s="120"/>
      <c r="I363" s="6"/>
      <c r="J363" s="2"/>
      <c r="K363" s="2"/>
      <c r="L363" s="2"/>
      <c r="M363" s="2"/>
      <c r="N363" s="2"/>
      <c r="O363" s="2"/>
      <c r="P363" s="2"/>
      <c r="Q363" s="2"/>
      <c r="R363" s="2"/>
      <c r="S363" s="2"/>
      <c r="T363" s="2"/>
      <c r="U363" s="2"/>
      <c r="V363" s="2"/>
      <c r="W363" s="2"/>
      <c r="X363" s="2"/>
      <c r="Y363" s="2"/>
      <c r="Z363" s="2"/>
    </row>
    <row r="364" spans="2:26" ht="15.75" customHeight="1">
      <c r="B364" s="2"/>
      <c r="C364" s="10"/>
      <c r="D364" s="1"/>
      <c r="E364" s="11"/>
      <c r="F364" s="10"/>
      <c r="G364" s="1"/>
      <c r="H364" s="120"/>
      <c r="I364" s="6"/>
      <c r="J364" s="2"/>
      <c r="K364" s="2"/>
      <c r="L364" s="2"/>
      <c r="M364" s="2"/>
      <c r="N364" s="2"/>
      <c r="O364" s="2"/>
      <c r="P364" s="2"/>
      <c r="Q364" s="2"/>
      <c r="R364" s="2"/>
      <c r="S364" s="2"/>
      <c r="T364" s="2"/>
      <c r="U364" s="2"/>
      <c r="V364" s="2"/>
      <c r="W364" s="2"/>
      <c r="X364" s="2"/>
      <c r="Y364" s="2"/>
      <c r="Z364" s="2"/>
    </row>
    <row r="365" spans="2:26" ht="15.75" customHeight="1">
      <c r="B365" s="2"/>
      <c r="C365" s="10"/>
      <c r="D365" s="1"/>
      <c r="E365" s="11"/>
      <c r="F365" s="10"/>
      <c r="G365" s="1"/>
      <c r="H365" s="120"/>
      <c r="I365" s="6"/>
      <c r="J365" s="2"/>
      <c r="K365" s="2"/>
      <c r="L365" s="2"/>
      <c r="M365" s="2"/>
      <c r="N365" s="2"/>
      <c r="O365" s="2"/>
      <c r="P365" s="2"/>
      <c r="Q365" s="2"/>
      <c r="R365" s="2"/>
      <c r="S365" s="2"/>
      <c r="T365" s="2"/>
      <c r="U365" s="2"/>
      <c r="V365" s="2"/>
      <c r="W365" s="2"/>
      <c r="X365" s="2"/>
      <c r="Y365" s="2"/>
      <c r="Z365" s="2"/>
    </row>
    <row r="366" spans="2:26" ht="15.75" customHeight="1">
      <c r="B366" s="2"/>
      <c r="C366" s="10"/>
      <c r="D366" s="1"/>
      <c r="E366" s="11"/>
      <c r="F366" s="10"/>
      <c r="G366" s="1"/>
      <c r="H366" s="120"/>
      <c r="I366" s="6"/>
      <c r="J366" s="2"/>
      <c r="K366" s="2"/>
      <c r="L366" s="2"/>
      <c r="M366" s="2"/>
      <c r="N366" s="2"/>
      <c r="O366" s="2"/>
      <c r="P366" s="2"/>
      <c r="Q366" s="2"/>
      <c r="R366" s="2"/>
      <c r="S366" s="2"/>
      <c r="T366" s="2"/>
      <c r="U366" s="2"/>
      <c r="V366" s="2"/>
      <c r="W366" s="2"/>
      <c r="X366" s="2"/>
      <c r="Y366" s="2"/>
      <c r="Z366" s="2"/>
    </row>
    <row r="367" spans="2:26" ht="15.75" customHeight="1">
      <c r="B367" s="2"/>
      <c r="C367" s="10"/>
      <c r="D367" s="1"/>
      <c r="E367" s="11"/>
      <c r="F367" s="10"/>
      <c r="G367" s="1"/>
      <c r="H367" s="120"/>
      <c r="I367" s="6"/>
      <c r="J367" s="2"/>
      <c r="K367" s="2"/>
      <c r="L367" s="2"/>
      <c r="M367" s="2"/>
      <c r="N367" s="2"/>
      <c r="O367" s="2"/>
      <c r="P367" s="2"/>
      <c r="Q367" s="2"/>
      <c r="R367" s="2"/>
      <c r="S367" s="2"/>
      <c r="T367" s="2"/>
      <c r="U367" s="2"/>
      <c r="V367" s="2"/>
      <c r="W367" s="2"/>
      <c r="X367" s="2"/>
      <c r="Y367" s="2"/>
      <c r="Z367" s="2"/>
    </row>
    <row r="368" spans="2:26" ht="15.75" customHeight="1">
      <c r="B368" s="2"/>
      <c r="C368" s="10"/>
      <c r="D368" s="1"/>
      <c r="E368" s="11"/>
      <c r="F368" s="10"/>
      <c r="G368" s="1"/>
      <c r="H368" s="120"/>
      <c r="I368" s="6"/>
      <c r="J368" s="2"/>
      <c r="K368" s="2"/>
      <c r="L368" s="2"/>
      <c r="M368" s="2"/>
      <c r="N368" s="2"/>
      <c r="O368" s="2"/>
      <c r="P368" s="2"/>
      <c r="Q368" s="2"/>
      <c r="R368" s="2"/>
      <c r="S368" s="2"/>
      <c r="T368" s="2"/>
      <c r="U368" s="2"/>
      <c r="V368" s="2"/>
      <c r="W368" s="2"/>
      <c r="X368" s="2"/>
      <c r="Y368" s="2"/>
      <c r="Z368" s="2"/>
    </row>
    <row r="369" spans="2:26" ht="15.75" customHeight="1">
      <c r="B369" s="2"/>
      <c r="C369" s="10"/>
      <c r="D369" s="1"/>
      <c r="E369" s="11"/>
      <c r="F369" s="10"/>
      <c r="G369" s="1"/>
      <c r="H369" s="120"/>
      <c r="I369" s="6"/>
      <c r="J369" s="2"/>
      <c r="K369" s="2"/>
      <c r="L369" s="2"/>
      <c r="M369" s="2"/>
      <c r="N369" s="2"/>
      <c r="O369" s="2"/>
      <c r="P369" s="2"/>
      <c r="Q369" s="2"/>
      <c r="R369" s="2"/>
      <c r="S369" s="2"/>
      <c r="T369" s="2"/>
      <c r="U369" s="2"/>
      <c r="V369" s="2"/>
      <c r="W369" s="2"/>
      <c r="X369" s="2"/>
      <c r="Y369" s="2"/>
      <c r="Z369" s="2"/>
    </row>
    <row r="370" spans="2:26" ht="15.75" customHeight="1">
      <c r="B370" s="2"/>
      <c r="C370" s="10"/>
      <c r="D370" s="1"/>
      <c r="E370" s="11"/>
      <c r="F370" s="10"/>
      <c r="G370" s="1"/>
      <c r="H370" s="120"/>
      <c r="I370" s="6"/>
      <c r="J370" s="2"/>
      <c r="K370" s="2"/>
      <c r="L370" s="2"/>
      <c r="M370" s="2"/>
      <c r="N370" s="2"/>
      <c r="O370" s="2"/>
      <c r="P370" s="2"/>
      <c r="Q370" s="2"/>
      <c r="R370" s="2"/>
      <c r="S370" s="2"/>
      <c r="T370" s="2"/>
      <c r="U370" s="2"/>
      <c r="V370" s="2"/>
      <c r="W370" s="2"/>
      <c r="X370" s="2"/>
      <c r="Y370" s="2"/>
      <c r="Z370" s="2"/>
    </row>
    <row r="371" spans="2:26" ht="15.75" customHeight="1">
      <c r="B371" s="2"/>
      <c r="C371" s="10"/>
      <c r="D371" s="1"/>
      <c r="E371" s="11"/>
      <c r="F371" s="10"/>
      <c r="G371" s="1"/>
      <c r="H371" s="120"/>
      <c r="I371" s="6"/>
      <c r="J371" s="2"/>
      <c r="K371" s="2"/>
      <c r="L371" s="2"/>
      <c r="M371" s="2"/>
      <c r="N371" s="2"/>
      <c r="O371" s="2"/>
      <c r="P371" s="2"/>
      <c r="Q371" s="2"/>
      <c r="R371" s="2"/>
      <c r="S371" s="2"/>
      <c r="T371" s="2"/>
      <c r="U371" s="2"/>
      <c r="V371" s="2"/>
      <c r="W371" s="2"/>
      <c r="X371" s="2"/>
      <c r="Y371" s="2"/>
      <c r="Z371" s="2"/>
    </row>
    <row r="372" spans="2:26" ht="15.75" customHeight="1">
      <c r="B372" s="2"/>
      <c r="C372" s="10"/>
      <c r="D372" s="1"/>
      <c r="E372" s="11"/>
      <c r="F372" s="10"/>
      <c r="G372" s="1"/>
      <c r="H372" s="120"/>
      <c r="I372" s="6"/>
      <c r="J372" s="2"/>
      <c r="K372" s="2"/>
      <c r="L372" s="2"/>
      <c r="M372" s="2"/>
      <c r="N372" s="2"/>
      <c r="O372" s="2"/>
      <c r="P372" s="2"/>
      <c r="Q372" s="2"/>
      <c r="R372" s="2"/>
      <c r="S372" s="2"/>
      <c r="T372" s="2"/>
      <c r="U372" s="2"/>
      <c r="V372" s="2"/>
      <c r="W372" s="2"/>
      <c r="X372" s="2"/>
      <c r="Y372" s="2"/>
      <c r="Z372" s="2"/>
    </row>
    <row r="373" spans="2:26" ht="15.75" customHeight="1">
      <c r="B373" s="2"/>
      <c r="C373" s="10"/>
      <c r="D373" s="1"/>
      <c r="E373" s="11"/>
      <c r="F373" s="10"/>
      <c r="G373" s="1"/>
      <c r="H373" s="120"/>
      <c r="I373" s="6"/>
      <c r="J373" s="2"/>
      <c r="K373" s="2"/>
      <c r="L373" s="2"/>
      <c r="M373" s="2"/>
      <c r="N373" s="2"/>
      <c r="O373" s="2"/>
      <c r="P373" s="2"/>
      <c r="Q373" s="2"/>
      <c r="R373" s="2"/>
      <c r="S373" s="2"/>
      <c r="T373" s="2"/>
      <c r="U373" s="2"/>
      <c r="V373" s="2"/>
      <c r="W373" s="2"/>
      <c r="X373" s="2"/>
      <c r="Y373" s="2"/>
      <c r="Z373" s="2"/>
    </row>
    <row r="374" spans="2:26" ht="15.75" customHeight="1">
      <c r="B374" s="2"/>
      <c r="C374" s="10"/>
      <c r="D374" s="1"/>
      <c r="E374" s="11"/>
      <c r="F374" s="10"/>
      <c r="G374" s="1"/>
      <c r="H374" s="120"/>
      <c r="I374" s="6"/>
      <c r="J374" s="2"/>
      <c r="K374" s="2"/>
      <c r="L374" s="2"/>
      <c r="M374" s="2"/>
      <c r="N374" s="2"/>
      <c r="O374" s="2"/>
      <c r="P374" s="2"/>
      <c r="Q374" s="2"/>
      <c r="R374" s="2"/>
      <c r="S374" s="2"/>
      <c r="T374" s="2"/>
      <c r="U374" s="2"/>
      <c r="V374" s="2"/>
      <c r="W374" s="2"/>
      <c r="X374" s="2"/>
      <c r="Y374" s="2"/>
      <c r="Z374" s="2"/>
    </row>
    <row r="375" spans="2:26" ht="15.75" customHeight="1">
      <c r="B375" s="2"/>
      <c r="C375" s="10"/>
      <c r="D375" s="1"/>
      <c r="E375" s="11"/>
      <c r="F375" s="10"/>
      <c r="G375" s="1"/>
      <c r="H375" s="120"/>
      <c r="I375" s="6"/>
      <c r="J375" s="2"/>
      <c r="K375" s="2"/>
      <c r="L375" s="2"/>
      <c r="M375" s="2"/>
      <c r="N375" s="2"/>
      <c r="O375" s="2"/>
      <c r="P375" s="2"/>
      <c r="Q375" s="2"/>
      <c r="R375" s="2"/>
      <c r="S375" s="2"/>
      <c r="T375" s="2"/>
      <c r="U375" s="2"/>
      <c r="V375" s="2"/>
      <c r="W375" s="2"/>
      <c r="X375" s="2"/>
      <c r="Y375" s="2"/>
      <c r="Z375" s="2"/>
    </row>
    <row r="376" spans="2:26" ht="15.75" customHeight="1">
      <c r="B376" s="2"/>
      <c r="C376" s="10"/>
      <c r="D376" s="1"/>
      <c r="E376" s="11"/>
      <c r="F376" s="10"/>
      <c r="G376" s="1"/>
      <c r="H376" s="120"/>
      <c r="I376" s="6"/>
      <c r="J376" s="2"/>
      <c r="K376" s="2"/>
      <c r="L376" s="2"/>
      <c r="M376" s="2"/>
      <c r="N376" s="2"/>
      <c r="O376" s="2"/>
      <c r="P376" s="2"/>
      <c r="Q376" s="2"/>
      <c r="R376" s="2"/>
      <c r="S376" s="2"/>
      <c r="T376" s="2"/>
      <c r="U376" s="2"/>
      <c r="V376" s="2"/>
      <c r="W376" s="2"/>
      <c r="X376" s="2"/>
      <c r="Y376" s="2"/>
      <c r="Z376" s="2"/>
    </row>
    <row r="377" spans="2:26" ht="15.75" customHeight="1">
      <c r="B377" s="2"/>
      <c r="C377" s="10"/>
      <c r="D377" s="1"/>
      <c r="E377" s="11"/>
      <c r="F377" s="10"/>
      <c r="G377" s="1"/>
      <c r="H377" s="120"/>
      <c r="I377" s="6"/>
      <c r="J377" s="2"/>
      <c r="K377" s="2"/>
      <c r="L377" s="2"/>
      <c r="M377" s="2"/>
      <c r="N377" s="2"/>
      <c r="O377" s="2"/>
      <c r="P377" s="2"/>
      <c r="Q377" s="2"/>
      <c r="R377" s="2"/>
      <c r="S377" s="2"/>
      <c r="T377" s="2"/>
      <c r="U377" s="2"/>
      <c r="V377" s="2"/>
      <c r="W377" s="2"/>
      <c r="X377" s="2"/>
      <c r="Y377" s="2"/>
      <c r="Z377" s="2"/>
    </row>
    <row r="378" spans="2:26" ht="15.75" customHeight="1">
      <c r="B378" s="2"/>
      <c r="C378" s="10"/>
      <c r="D378" s="1"/>
      <c r="E378" s="11"/>
      <c r="F378" s="10"/>
      <c r="G378" s="1"/>
      <c r="H378" s="120"/>
      <c r="I378" s="6"/>
      <c r="J378" s="2"/>
      <c r="K378" s="2"/>
      <c r="L378" s="2"/>
      <c r="M378" s="2"/>
      <c r="N378" s="2"/>
      <c r="O378" s="2"/>
      <c r="P378" s="2"/>
      <c r="Q378" s="2"/>
      <c r="R378" s="2"/>
      <c r="S378" s="2"/>
      <c r="T378" s="2"/>
      <c r="U378" s="2"/>
      <c r="V378" s="2"/>
      <c r="W378" s="2"/>
      <c r="X378" s="2"/>
      <c r="Y378" s="2"/>
      <c r="Z378" s="2"/>
    </row>
    <row r="379" spans="2:26" ht="15.75" customHeight="1">
      <c r="B379" s="2"/>
      <c r="C379" s="10"/>
      <c r="D379" s="1"/>
      <c r="E379" s="11"/>
      <c r="F379" s="10"/>
      <c r="G379" s="1"/>
      <c r="H379" s="120"/>
      <c r="I379" s="6"/>
      <c r="J379" s="2"/>
      <c r="K379" s="2"/>
      <c r="L379" s="2"/>
      <c r="M379" s="2"/>
      <c r="N379" s="2"/>
      <c r="O379" s="2"/>
      <c r="P379" s="2"/>
      <c r="Q379" s="2"/>
      <c r="R379" s="2"/>
      <c r="S379" s="2"/>
      <c r="T379" s="2"/>
      <c r="U379" s="2"/>
      <c r="V379" s="2"/>
      <c r="W379" s="2"/>
      <c r="X379" s="2"/>
      <c r="Y379" s="2"/>
      <c r="Z379" s="2"/>
    </row>
    <row r="380" spans="2:26" ht="15.75" customHeight="1">
      <c r="B380" s="2"/>
      <c r="C380" s="10"/>
      <c r="D380" s="1"/>
      <c r="E380" s="11"/>
      <c r="F380" s="10"/>
      <c r="G380" s="1"/>
      <c r="H380" s="120"/>
      <c r="I380" s="6"/>
      <c r="J380" s="2"/>
      <c r="K380" s="2"/>
      <c r="L380" s="2"/>
      <c r="M380" s="2"/>
      <c r="N380" s="2"/>
      <c r="O380" s="2"/>
      <c r="P380" s="2"/>
      <c r="Q380" s="2"/>
      <c r="R380" s="2"/>
      <c r="S380" s="2"/>
      <c r="T380" s="2"/>
      <c r="U380" s="2"/>
      <c r="V380" s="2"/>
      <c r="W380" s="2"/>
      <c r="X380" s="2"/>
      <c r="Y380" s="2"/>
      <c r="Z380" s="2"/>
    </row>
    <row r="381" spans="2:26" ht="15.75" customHeight="1">
      <c r="B381" s="2"/>
      <c r="C381" s="10"/>
      <c r="D381" s="1"/>
      <c r="E381" s="11"/>
      <c r="F381" s="10"/>
      <c r="G381" s="1"/>
      <c r="H381" s="120"/>
      <c r="I381" s="6"/>
      <c r="J381" s="2"/>
      <c r="K381" s="2"/>
      <c r="L381" s="2"/>
      <c r="M381" s="2"/>
      <c r="N381" s="2"/>
      <c r="O381" s="2"/>
      <c r="P381" s="2"/>
      <c r="Q381" s="2"/>
      <c r="R381" s="2"/>
      <c r="S381" s="2"/>
      <c r="T381" s="2"/>
      <c r="U381" s="2"/>
      <c r="V381" s="2"/>
      <c r="W381" s="2"/>
      <c r="X381" s="2"/>
      <c r="Y381" s="2"/>
      <c r="Z381" s="2"/>
    </row>
    <row r="382" spans="2:26" ht="15.75" customHeight="1">
      <c r="B382" s="2"/>
      <c r="C382" s="10"/>
      <c r="D382" s="1"/>
      <c r="E382" s="11"/>
      <c r="F382" s="10"/>
      <c r="G382" s="1"/>
      <c r="H382" s="120"/>
      <c r="I382" s="6"/>
      <c r="J382" s="2"/>
      <c r="K382" s="2"/>
      <c r="L382" s="2"/>
      <c r="M382" s="2"/>
      <c r="N382" s="2"/>
      <c r="O382" s="2"/>
      <c r="P382" s="2"/>
      <c r="Q382" s="2"/>
      <c r="R382" s="2"/>
      <c r="S382" s="2"/>
      <c r="T382" s="2"/>
      <c r="U382" s="2"/>
      <c r="V382" s="2"/>
      <c r="W382" s="2"/>
      <c r="X382" s="2"/>
      <c r="Y382" s="2"/>
      <c r="Z382" s="2"/>
    </row>
    <row r="383" spans="2:26" ht="15.75" customHeight="1">
      <c r="B383" s="2"/>
      <c r="C383" s="10"/>
      <c r="D383" s="1"/>
      <c r="E383" s="11"/>
      <c r="F383" s="10"/>
      <c r="G383" s="1"/>
      <c r="H383" s="120"/>
      <c r="I383" s="6"/>
      <c r="J383" s="2"/>
      <c r="K383" s="2"/>
      <c r="L383" s="2"/>
      <c r="M383" s="2"/>
      <c r="N383" s="2"/>
      <c r="O383" s="2"/>
      <c r="P383" s="2"/>
      <c r="Q383" s="2"/>
      <c r="R383" s="2"/>
      <c r="S383" s="2"/>
      <c r="T383" s="2"/>
      <c r="U383" s="2"/>
      <c r="V383" s="2"/>
      <c r="W383" s="2"/>
      <c r="X383" s="2"/>
      <c r="Y383" s="2"/>
      <c r="Z383" s="2"/>
    </row>
    <row r="384" spans="2:26" ht="15.75" customHeight="1">
      <c r="B384" s="2"/>
      <c r="C384" s="10"/>
      <c r="D384" s="1"/>
      <c r="E384" s="11"/>
      <c r="F384" s="10"/>
      <c r="G384" s="1"/>
      <c r="H384" s="120"/>
      <c r="I384" s="6"/>
      <c r="J384" s="2"/>
      <c r="K384" s="2"/>
      <c r="L384" s="2"/>
      <c r="M384" s="2"/>
      <c r="N384" s="2"/>
      <c r="O384" s="2"/>
      <c r="P384" s="2"/>
      <c r="Q384" s="2"/>
      <c r="R384" s="2"/>
      <c r="S384" s="2"/>
      <c r="T384" s="2"/>
      <c r="U384" s="2"/>
      <c r="V384" s="2"/>
      <c r="W384" s="2"/>
      <c r="X384" s="2"/>
      <c r="Y384" s="2"/>
      <c r="Z384" s="2"/>
    </row>
    <row r="385" spans="2:26" ht="15.75" customHeight="1">
      <c r="B385" s="2"/>
      <c r="C385" s="10"/>
      <c r="D385" s="1"/>
      <c r="E385" s="11"/>
      <c r="F385" s="10"/>
      <c r="G385" s="1"/>
      <c r="H385" s="120"/>
      <c r="I385" s="6"/>
      <c r="J385" s="2"/>
      <c r="K385" s="2"/>
      <c r="L385" s="2"/>
      <c r="M385" s="2"/>
      <c r="N385" s="2"/>
      <c r="O385" s="2"/>
      <c r="P385" s="2"/>
      <c r="Q385" s="2"/>
      <c r="R385" s="2"/>
      <c r="S385" s="2"/>
      <c r="T385" s="2"/>
      <c r="U385" s="2"/>
      <c r="V385" s="2"/>
      <c r="W385" s="2"/>
      <c r="X385" s="2"/>
      <c r="Y385" s="2"/>
      <c r="Z385" s="2"/>
    </row>
    <row r="386" spans="2:26" ht="15.75" customHeight="1">
      <c r="B386" s="2"/>
      <c r="C386" s="10"/>
      <c r="D386" s="1"/>
      <c r="E386" s="11"/>
      <c r="F386" s="10"/>
      <c r="G386" s="1"/>
      <c r="H386" s="120"/>
      <c r="I386" s="6"/>
      <c r="J386" s="2"/>
      <c r="K386" s="2"/>
      <c r="L386" s="2"/>
      <c r="M386" s="2"/>
      <c r="N386" s="2"/>
      <c r="O386" s="2"/>
      <c r="P386" s="2"/>
      <c r="Q386" s="2"/>
      <c r="R386" s="2"/>
      <c r="S386" s="2"/>
      <c r="T386" s="2"/>
      <c r="U386" s="2"/>
      <c r="V386" s="2"/>
      <c r="W386" s="2"/>
      <c r="X386" s="2"/>
      <c r="Y386" s="2"/>
      <c r="Z386" s="2"/>
    </row>
    <row r="387" spans="2:26" ht="15.75" customHeight="1">
      <c r="B387" s="2"/>
      <c r="C387" s="10"/>
      <c r="D387" s="1"/>
      <c r="E387" s="11"/>
      <c r="F387" s="10"/>
      <c r="G387" s="1"/>
      <c r="H387" s="120"/>
      <c r="I387" s="6"/>
      <c r="J387" s="2"/>
      <c r="K387" s="2"/>
      <c r="L387" s="2"/>
      <c r="M387" s="2"/>
      <c r="N387" s="2"/>
      <c r="O387" s="2"/>
      <c r="P387" s="2"/>
      <c r="Q387" s="2"/>
      <c r="R387" s="2"/>
      <c r="S387" s="2"/>
      <c r="T387" s="2"/>
      <c r="U387" s="2"/>
      <c r="V387" s="2"/>
      <c r="W387" s="2"/>
      <c r="X387" s="2"/>
      <c r="Y387" s="2"/>
      <c r="Z387" s="2"/>
    </row>
    <row r="388" spans="2:26" ht="15.75" customHeight="1">
      <c r="B388" s="2"/>
      <c r="C388" s="10"/>
      <c r="D388" s="1"/>
      <c r="E388" s="11"/>
      <c r="F388" s="10"/>
      <c r="G388" s="1"/>
      <c r="H388" s="120"/>
      <c r="I388" s="6"/>
      <c r="J388" s="2"/>
      <c r="K388" s="2"/>
      <c r="L388" s="2"/>
      <c r="M388" s="2"/>
      <c r="N388" s="2"/>
      <c r="O388" s="2"/>
      <c r="P388" s="2"/>
      <c r="Q388" s="2"/>
      <c r="R388" s="2"/>
      <c r="S388" s="2"/>
      <c r="T388" s="2"/>
      <c r="U388" s="2"/>
      <c r="V388" s="2"/>
      <c r="W388" s="2"/>
      <c r="X388" s="2"/>
      <c r="Y388" s="2"/>
      <c r="Z388" s="2"/>
    </row>
    <row r="389" spans="2:26" ht="15.75" customHeight="1">
      <c r="B389" s="2"/>
      <c r="C389" s="10"/>
      <c r="D389" s="1"/>
      <c r="E389" s="11"/>
      <c r="F389" s="10"/>
      <c r="G389" s="1"/>
      <c r="H389" s="120"/>
      <c r="I389" s="6"/>
      <c r="J389" s="2"/>
      <c r="K389" s="2"/>
      <c r="L389" s="2"/>
      <c r="M389" s="2"/>
      <c r="N389" s="2"/>
      <c r="O389" s="2"/>
      <c r="P389" s="2"/>
      <c r="Q389" s="2"/>
      <c r="R389" s="2"/>
      <c r="S389" s="2"/>
      <c r="T389" s="2"/>
      <c r="U389" s="2"/>
      <c r="V389" s="2"/>
      <c r="W389" s="2"/>
      <c r="X389" s="2"/>
      <c r="Y389" s="2"/>
      <c r="Z389" s="2"/>
    </row>
    <row r="390" spans="2:26" ht="15.75" customHeight="1">
      <c r="B390" s="2"/>
      <c r="C390" s="10"/>
      <c r="D390" s="1"/>
      <c r="E390" s="11"/>
      <c r="F390" s="10"/>
      <c r="G390" s="1"/>
      <c r="H390" s="120"/>
      <c r="I390" s="6"/>
      <c r="J390" s="2"/>
      <c r="K390" s="2"/>
      <c r="L390" s="2"/>
      <c r="M390" s="2"/>
      <c r="N390" s="2"/>
      <c r="O390" s="2"/>
      <c r="P390" s="2"/>
      <c r="Q390" s="2"/>
      <c r="R390" s="2"/>
      <c r="S390" s="2"/>
      <c r="T390" s="2"/>
      <c r="U390" s="2"/>
      <c r="V390" s="2"/>
      <c r="W390" s="2"/>
      <c r="X390" s="2"/>
      <c r="Y390" s="2"/>
      <c r="Z390" s="2"/>
    </row>
    <row r="391" spans="2:26" ht="15.75" customHeight="1">
      <c r="B391" s="2"/>
      <c r="C391" s="10"/>
      <c r="D391" s="1"/>
      <c r="E391" s="11"/>
      <c r="F391" s="10"/>
      <c r="G391" s="1"/>
      <c r="H391" s="120"/>
      <c r="I391" s="6"/>
      <c r="J391" s="2"/>
      <c r="K391" s="2"/>
      <c r="L391" s="2"/>
      <c r="M391" s="2"/>
      <c r="N391" s="2"/>
      <c r="O391" s="2"/>
      <c r="P391" s="2"/>
      <c r="Q391" s="2"/>
      <c r="R391" s="2"/>
      <c r="S391" s="2"/>
      <c r="T391" s="2"/>
      <c r="U391" s="2"/>
      <c r="V391" s="2"/>
      <c r="W391" s="2"/>
      <c r="X391" s="2"/>
      <c r="Y391" s="2"/>
      <c r="Z391" s="2"/>
    </row>
    <row r="392" spans="2:26" ht="15.75" customHeight="1">
      <c r="B392" s="2"/>
      <c r="C392" s="10"/>
      <c r="D392" s="1"/>
      <c r="E392" s="11"/>
      <c r="F392" s="10"/>
      <c r="G392" s="1"/>
      <c r="H392" s="120"/>
      <c r="I392" s="6"/>
      <c r="J392" s="2"/>
      <c r="K392" s="2"/>
      <c r="L392" s="2"/>
      <c r="M392" s="2"/>
      <c r="N392" s="2"/>
      <c r="O392" s="2"/>
      <c r="P392" s="2"/>
      <c r="Q392" s="2"/>
      <c r="R392" s="2"/>
      <c r="S392" s="2"/>
      <c r="T392" s="2"/>
      <c r="U392" s="2"/>
      <c r="V392" s="2"/>
      <c r="W392" s="2"/>
      <c r="X392" s="2"/>
      <c r="Y392" s="2"/>
      <c r="Z392" s="2"/>
    </row>
    <row r="393" spans="2:26" ht="15.75" customHeight="1">
      <c r="B393" s="2"/>
      <c r="C393" s="10"/>
      <c r="D393" s="1"/>
      <c r="E393" s="11"/>
      <c r="F393" s="10"/>
      <c r="G393" s="1"/>
      <c r="H393" s="120"/>
      <c r="I393" s="6"/>
      <c r="J393" s="2"/>
      <c r="K393" s="2"/>
      <c r="L393" s="2"/>
      <c r="M393" s="2"/>
      <c r="N393" s="2"/>
      <c r="O393" s="2"/>
      <c r="P393" s="2"/>
      <c r="Q393" s="2"/>
      <c r="R393" s="2"/>
      <c r="S393" s="2"/>
      <c r="T393" s="2"/>
      <c r="U393" s="2"/>
      <c r="V393" s="2"/>
      <c r="W393" s="2"/>
      <c r="X393" s="2"/>
      <c r="Y393" s="2"/>
      <c r="Z393" s="2"/>
    </row>
    <row r="394" spans="2:26" ht="15.75" customHeight="1">
      <c r="B394" s="2"/>
      <c r="C394" s="10"/>
      <c r="D394" s="1"/>
      <c r="E394" s="11"/>
      <c r="F394" s="10"/>
      <c r="G394" s="1"/>
      <c r="H394" s="120"/>
      <c r="I394" s="6"/>
      <c r="J394" s="2"/>
      <c r="K394" s="2"/>
      <c r="L394" s="2"/>
      <c r="M394" s="2"/>
      <c r="N394" s="2"/>
      <c r="O394" s="2"/>
      <c r="P394" s="2"/>
      <c r="Q394" s="2"/>
      <c r="R394" s="2"/>
      <c r="S394" s="2"/>
      <c r="T394" s="2"/>
      <c r="U394" s="2"/>
      <c r="V394" s="2"/>
      <c r="W394" s="2"/>
      <c r="X394" s="2"/>
      <c r="Y394" s="2"/>
      <c r="Z394" s="2"/>
    </row>
    <row r="395" spans="2:26" ht="15.75" customHeight="1">
      <c r="B395" s="2"/>
      <c r="C395" s="10"/>
      <c r="D395" s="1"/>
      <c r="E395" s="11"/>
      <c r="F395" s="10"/>
      <c r="G395" s="1"/>
      <c r="H395" s="120"/>
      <c r="I395" s="6"/>
      <c r="J395" s="2"/>
      <c r="K395" s="2"/>
      <c r="L395" s="2"/>
      <c r="M395" s="2"/>
      <c r="N395" s="2"/>
      <c r="O395" s="2"/>
      <c r="P395" s="2"/>
      <c r="Q395" s="2"/>
      <c r="R395" s="2"/>
      <c r="S395" s="2"/>
      <c r="T395" s="2"/>
      <c r="U395" s="2"/>
      <c r="V395" s="2"/>
      <c r="W395" s="2"/>
      <c r="X395" s="2"/>
      <c r="Y395" s="2"/>
      <c r="Z395" s="2"/>
    </row>
    <row r="396" spans="2:26" ht="15.75" customHeight="1">
      <c r="B396" s="2"/>
      <c r="C396" s="10"/>
      <c r="D396" s="1"/>
      <c r="E396" s="11"/>
      <c r="F396" s="10"/>
      <c r="G396" s="1"/>
      <c r="H396" s="120"/>
      <c r="I396" s="6"/>
      <c r="J396" s="2"/>
      <c r="K396" s="2"/>
      <c r="L396" s="2"/>
      <c r="M396" s="2"/>
      <c r="N396" s="2"/>
      <c r="O396" s="2"/>
      <c r="P396" s="2"/>
      <c r="Q396" s="2"/>
      <c r="R396" s="2"/>
      <c r="S396" s="2"/>
      <c r="T396" s="2"/>
      <c r="U396" s="2"/>
      <c r="V396" s="2"/>
      <c r="W396" s="2"/>
      <c r="X396" s="2"/>
      <c r="Y396" s="2"/>
      <c r="Z396" s="2"/>
    </row>
    <row r="397" spans="2:26" ht="15.75" customHeight="1">
      <c r="B397" s="2"/>
      <c r="C397" s="10"/>
      <c r="D397" s="1"/>
      <c r="E397" s="11"/>
      <c r="F397" s="10"/>
      <c r="G397" s="1"/>
      <c r="H397" s="120"/>
      <c r="I397" s="6"/>
      <c r="J397" s="2"/>
      <c r="K397" s="2"/>
      <c r="L397" s="2"/>
      <c r="M397" s="2"/>
      <c r="N397" s="2"/>
      <c r="O397" s="2"/>
      <c r="P397" s="2"/>
      <c r="Q397" s="2"/>
      <c r="R397" s="2"/>
      <c r="S397" s="2"/>
      <c r="T397" s="2"/>
      <c r="U397" s="2"/>
      <c r="V397" s="2"/>
      <c r="W397" s="2"/>
      <c r="X397" s="2"/>
      <c r="Y397" s="2"/>
      <c r="Z397" s="2"/>
    </row>
    <row r="398" spans="2:26" ht="15.75" customHeight="1">
      <c r="B398" s="2"/>
      <c r="C398" s="10"/>
      <c r="D398" s="1"/>
      <c r="E398" s="11"/>
      <c r="F398" s="10"/>
      <c r="G398" s="1"/>
      <c r="H398" s="120"/>
      <c r="I398" s="6"/>
      <c r="J398" s="2"/>
      <c r="K398" s="2"/>
      <c r="L398" s="2"/>
      <c r="M398" s="2"/>
      <c r="N398" s="2"/>
      <c r="O398" s="2"/>
      <c r="P398" s="2"/>
      <c r="Q398" s="2"/>
      <c r="R398" s="2"/>
      <c r="S398" s="2"/>
      <c r="T398" s="2"/>
      <c r="U398" s="2"/>
      <c r="V398" s="2"/>
      <c r="W398" s="2"/>
      <c r="X398" s="2"/>
      <c r="Y398" s="2"/>
      <c r="Z398" s="2"/>
    </row>
    <row r="399" spans="2:26" ht="15.75" customHeight="1">
      <c r="B399" s="2"/>
      <c r="C399" s="10"/>
      <c r="D399" s="1"/>
      <c r="E399" s="11"/>
      <c r="F399" s="10"/>
      <c r="G399" s="1"/>
      <c r="H399" s="120"/>
      <c r="I399" s="6"/>
      <c r="J399" s="2"/>
      <c r="K399" s="2"/>
      <c r="L399" s="2"/>
      <c r="M399" s="2"/>
      <c r="N399" s="2"/>
      <c r="O399" s="2"/>
      <c r="P399" s="2"/>
      <c r="Q399" s="2"/>
      <c r="R399" s="2"/>
      <c r="S399" s="2"/>
      <c r="T399" s="2"/>
      <c r="U399" s="2"/>
      <c r="V399" s="2"/>
      <c r="W399" s="2"/>
      <c r="X399" s="2"/>
      <c r="Y399" s="2"/>
      <c r="Z399" s="2"/>
    </row>
    <row r="400" spans="2:26" ht="15.75" customHeight="1">
      <c r="B400" s="2"/>
      <c r="C400" s="10"/>
      <c r="D400" s="1"/>
      <c r="E400" s="11"/>
      <c r="F400" s="10"/>
      <c r="G400" s="1"/>
      <c r="H400" s="120"/>
      <c r="I400" s="6"/>
      <c r="J400" s="2"/>
      <c r="K400" s="2"/>
      <c r="L400" s="2"/>
      <c r="M400" s="2"/>
      <c r="N400" s="2"/>
      <c r="O400" s="2"/>
      <c r="P400" s="2"/>
      <c r="Q400" s="2"/>
      <c r="R400" s="2"/>
      <c r="S400" s="2"/>
      <c r="T400" s="2"/>
      <c r="U400" s="2"/>
      <c r="V400" s="2"/>
      <c r="W400" s="2"/>
      <c r="X400" s="2"/>
      <c r="Y400" s="2"/>
      <c r="Z400" s="2"/>
    </row>
    <row r="401" spans="2:26" ht="15.75" customHeight="1">
      <c r="B401" s="2"/>
      <c r="C401" s="10"/>
      <c r="D401" s="1"/>
      <c r="E401" s="11"/>
      <c r="F401" s="10"/>
      <c r="G401" s="1"/>
      <c r="H401" s="120"/>
      <c r="I401" s="6"/>
      <c r="J401" s="2"/>
      <c r="K401" s="2"/>
      <c r="L401" s="2"/>
      <c r="M401" s="2"/>
      <c r="N401" s="2"/>
      <c r="O401" s="2"/>
      <c r="P401" s="2"/>
      <c r="Q401" s="2"/>
      <c r="R401" s="2"/>
      <c r="S401" s="2"/>
      <c r="T401" s="2"/>
      <c r="U401" s="2"/>
      <c r="V401" s="2"/>
      <c r="W401" s="2"/>
      <c r="X401" s="2"/>
      <c r="Y401" s="2"/>
      <c r="Z401" s="2"/>
    </row>
    <row r="402" spans="2:26" ht="15.75" customHeight="1">
      <c r="B402" s="2"/>
      <c r="C402" s="10"/>
      <c r="D402" s="1"/>
      <c r="E402" s="11"/>
      <c r="F402" s="10"/>
      <c r="G402" s="1"/>
      <c r="H402" s="120"/>
      <c r="I402" s="6"/>
      <c r="J402" s="2"/>
      <c r="K402" s="2"/>
      <c r="L402" s="2"/>
      <c r="M402" s="2"/>
      <c r="N402" s="2"/>
      <c r="O402" s="2"/>
      <c r="P402" s="2"/>
      <c r="Q402" s="2"/>
      <c r="R402" s="2"/>
      <c r="S402" s="2"/>
      <c r="T402" s="2"/>
      <c r="U402" s="2"/>
      <c r="V402" s="2"/>
      <c r="W402" s="2"/>
      <c r="X402" s="2"/>
      <c r="Y402" s="2"/>
      <c r="Z402" s="2"/>
    </row>
    <row r="403" spans="2:26" ht="15.75" customHeight="1">
      <c r="B403" s="2"/>
      <c r="C403" s="10"/>
      <c r="D403" s="1"/>
      <c r="E403" s="11"/>
      <c r="F403" s="10"/>
      <c r="G403" s="1"/>
      <c r="H403" s="120"/>
      <c r="I403" s="6"/>
      <c r="J403" s="2"/>
      <c r="K403" s="2"/>
      <c r="L403" s="2"/>
      <c r="M403" s="2"/>
      <c r="N403" s="2"/>
      <c r="O403" s="2"/>
      <c r="P403" s="2"/>
      <c r="Q403" s="2"/>
      <c r="R403" s="2"/>
      <c r="S403" s="2"/>
      <c r="T403" s="2"/>
      <c r="U403" s="2"/>
      <c r="V403" s="2"/>
      <c r="W403" s="2"/>
      <c r="X403" s="2"/>
      <c r="Y403" s="2"/>
      <c r="Z403" s="2"/>
    </row>
    <row r="404" spans="2:26" ht="15.75" customHeight="1">
      <c r="B404" s="2"/>
      <c r="C404" s="10"/>
      <c r="D404" s="1"/>
      <c r="E404" s="11"/>
      <c r="F404" s="10"/>
      <c r="G404" s="1"/>
      <c r="H404" s="120"/>
      <c r="I404" s="6"/>
      <c r="J404" s="2"/>
      <c r="K404" s="2"/>
      <c r="L404" s="2"/>
      <c r="M404" s="2"/>
      <c r="N404" s="2"/>
      <c r="O404" s="2"/>
      <c r="P404" s="2"/>
      <c r="Q404" s="2"/>
      <c r="R404" s="2"/>
      <c r="S404" s="2"/>
      <c r="T404" s="2"/>
      <c r="U404" s="2"/>
      <c r="V404" s="2"/>
      <c r="W404" s="2"/>
      <c r="X404" s="2"/>
      <c r="Y404" s="2"/>
      <c r="Z404" s="2"/>
    </row>
    <row r="405" spans="2:26" ht="15.75" customHeight="1">
      <c r="B405" s="2"/>
      <c r="C405" s="10"/>
      <c r="D405" s="1"/>
      <c r="E405" s="11"/>
      <c r="F405" s="10"/>
      <c r="G405" s="1"/>
      <c r="H405" s="120"/>
      <c r="I405" s="6"/>
      <c r="J405" s="2"/>
      <c r="K405" s="2"/>
      <c r="L405" s="2"/>
      <c r="M405" s="2"/>
      <c r="N405" s="2"/>
      <c r="O405" s="2"/>
      <c r="P405" s="2"/>
      <c r="Q405" s="2"/>
      <c r="R405" s="2"/>
      <c r="S405" s="2"/>
      <c r="T405" s="2"/>
      <c r="U405" s="2"/>
      <c r="V405" s="2"/>
      <c r="W405" s="2"/>
      <c r="X405" s="2"/>
      <c r="Y405" s="2"/>
      <c r="Z405" s="2"/>
    </row>
    <row r="406" spans="2:26" ht="15.75" customHeight="1">
      <c r="B406" s="2"/>
      <c r="C406" s="10"/>
      <c r="D406" s="1"/>
      <c r="E406" s="11"/>
      <c r="F406" s="10"/>
      <c r="G406" s="1"/>
      <c r="H406" s="120"/>
      <c r="I406" s="6"/>
      <c r="J406" s="2"/>
      <c r="K406" s="2"/>
      <c r="L406" s="2"/>
      <c r="M406" s="2"/>
      <c r="N406" s="2"/>
      <c r="O406" s="2"/>
      <c r="P406" s="2"/>
      <c r="Q406" s="2"/>
      <c r="R406" s="2"/>
      <c r="S406" s="2"/>
      <c r="T406" s="2"/>
      <c r="U406" s="2"/>
      <c r="V406" s="2"/>
      <c r="W406" s="2"/>
      <c r="X406" s="2"/>
      <c r="Y406" s="2"/>
      <c r="Z406" s="2"/>
    </row>
    <row r="407" spans="2:26" ht="15.75" customHeight="1">
      <c r="B407" s="2"/>
      <c r="C407" s="10"/>
      <c r="D407" s="1"/>
      <c r="E407" s="11"/>
      <c r="F407" s="10"/>
      <c r="G407" s="1"/>
      <c r="H407" s="120"/>
      <c r="I407" s="6"/>
      <c r="J407" s="2"/>
      <c r="K407" s="2"/>
      <c r="L407" s="2"/>
      <c r="M407" s="2"/>
      <c r="N407" s="2"/>
      <c r="O407" s="2"/>
      <c r="P407" s="2"/>
      <c r="Q407" s="2"/>
      <c r="R407" s="2"/>
      <c r="S407" s="2"/>
      <c r="T407" s="2"/>
      <c r="U407" s="2"/>
      <c r="V407" s="2"/>
      <c r="W407" s="2"/>
      <c r="X407" s="2"/>
      <c r="Y407" s="2"/>
      <c r="Z407" s="2"/>
    </row>
    <row r="408" spans="2:26" ht="15.75" customHeight="1">
      <c r="B408" s="2"/>
      <c r="C408" s="10"/>
      <c r="D408" s="1"/>
      <c r="E408" s="11"/>
      <c r="F408" s="10"/>
      <c r="G408" s="1"/>
      <c r="H408" s="120"/>
      <c r="I408" s="6"/>
      <c r="J408" s="2"/>
      <c r="K408" s="2"/>
      <c r="L408" s="2"/>
      <c r="M408" s="2"/>
      <c r="N408" s="2"/>
      <c r="O408" s="2"/>
      <c r="P408" s="2"/>
      <c r="Q408" s="2"/>
      <c r="R408" s="2"/>
      <c r="S408" s="2"/>
      <c r="T408" s="2"/>
      <c r="U408" s="2"/>
      <c r="V408" s="2"/>
      <c r="W408" s="2"/>
      <c r="X408" s="2"/>
      <c r="Y408" s="2"/>
      <c r="Z408" s="2"/>
    </row>
    <row r="409" spans="2:26" ht="15.75" customHeight="1">
      <c r="B409" s="2"/>
      <c r="C409" s="10"/>
      <c r="D409" s="1"/>
      <c r="E409" s="11"/>
      <c r="F409" s="10"/>
      <c r="G409" s="1"/>
      <c r="H409" s="120"/>
      <c r="I409" s="6"/>
      <c r="J409" s="2"/>
      <c r="K409" s="2"/>
      <c r="L409" s="2"/>
      <c r="M409" s="2"/>
      <c r="N409" s="2"/>
      <c r="O409" s="2"/>
      <c r="P409" s="2"/>
      <c r="Q409" s="2"/>
      <c r="R409" s="2"/>
      <c r="S409" s="2"/>
      <c r="T409" s="2"/>
      <c r="U409" s="2"/>
      <c r="V409" s="2"/>
      <c r="W409" s="2"/>
      <c r="X409" s="2"/>
      <c r="Y409" s="2"/>
      <c r="Z409" s="2"/>
    </row>
    <row r="410" spans="2:26" ht="15.75" customHeight="1">
      <c r="B410" s="2"/>
      <c r="C410" s="10"/>
      <c r="D410" s="1"/>
      <c r="E410" s="11"/>
      <c r="F410" s="10"/>
      <c r="G410" s="1"/>
      <c r="H410" s="120"/>
      <c r="I410" s="6"/>
      <c r="J410" s="2"/>
      <c r="K410" s="2"/>
      <c r="L410" s="2"/>
      <c r="M410" s="2"/>
      <c r="N410" s="2"/>
      <c r="O410" s="2"/>
      <c r="P410" s="2"/>
      <c r="Q410" s="2"/>
      <c r="R410" s="2"/>
      <c r="S410" s="2"/>
      <c r="T410" s="2"/>
      <c r="U410" s="2"/>
      <c r="V410" s="2"/>
      <c r="W410" s="2"/>
      <c r="X410" s="2"/>
      <c r="Y410" s="2"/>
      <c r="Z410" s="2"/>
    </row>
    <row r="411" spans="2:26" ht="15.75" customHeight="1">
      <c r="B411" s="2"/>
      <c r="C411" s="10"/>
      <c r="D411" s="1"/>
      <c r="E411" s="11"/>
      <c r="F411" s="10"/>
      <c r="G411" s="1"/>
      <c r="H411" s="120"/>
      <c r="I411" s="6"/>
      <c r="J411" s="2"/>
      <c r="K411" s="2"/>
      <c r="L411" s="2"/>
      <c r="M411" s="2"/>
      <c r="N411" s="2"/>
      <c r="O411" s="2"/>
      <c r="P411" s="2"/>
      <c r="Q411" s="2"/>
      <c r="R411" s="2"/>
      <c r="S411" s="2"/>
      <c r="T411" s="2"/>
      <c r="U411" s="2"/>
      <c r="V411" s="2"/>
      <c r="W411" s="2"/>
      <c r="X411" s="2"/>
      <c r="Y411" s="2"/>
      <c r="Z411" s="2"/>
    </row>
    <row r="412" spans="2:26" ht="15.75" customHeight="1">
      <c r="B412" s="2"/>
      <c r="C412" s="10"/>
      <c r="D412" s="1"/>
      <c r="E412" s="11"/>
      <c r="F412" s="10"/>
      <c r="G412" s="1"/>
      <c r="H412" s="120"/>
      <c r="I412" s="6"/>
      <c r="J412" s="2"/>
      <c r="K412" s="2"/>
      <c r="L412" s="2"/>
      <c r="M412" s="2"/>
      <c r="N412" s="2"/>
      <c r="O412" s="2"/>
      <c r="P412" s="2"/>
      <c r="Q412" s="2"/>
      <c r="R412" s="2"/>
      <c r="S412" s="2"/>
      <c r="T412" s="2"/>
      <c r="U412" s="2"/>
      <c r="V412" s="2"/>
      <c r="W412" s="2"/>
      <c r="X412" s="2"/>
      <c r="Y412" s="2"/>
      <c r="Z412" s="2"/>
    </row>
    <row r="413" spans="2:26" ht="15.75" customHeight="1">
      <c r="B413" s="2"/>
      <c r="C413" s="10"/>
      <c r="D413" s="1"/>
      <c r="E413" s="11"/>
      <c r="F413" s="10"/>
      <c r="G413" s="1"/>
      <c r="H413" s="120"/>
      <c r="I413" s="6"/>
      <c r="J413" s="2"/>
      <c r="K413" s="2"/>
      <c r="L413" s="2"/>
      <c r="M413" s="2"/>
      <c r="N413" s="2"/>
      <c r="O413" s="2"/>
      <c r="P413" s="2"/>
      <c r="Q413" s="2"/>
      <c r="R413" s="2"/>
      <c r="S413" s="2"/>
      <c r="T413" s="2"/>
      <c r="U413" s="2"/>
      <c r="V413" s="2"/>
      <c r="W413" s="2"/>
      <c r="X413" s="2"/>
      <c r="Y413" s="2"/>
      <c r="Z413" s="2"/>
    </row>
    <row r="414" spans="2:26" ht="15.75" customHeight="1">
      <c r="B414" s="2"/>
      <c r="C414" s="10"/>
      <c r="D414" s="1"/>
      <c r="E414" s="11"/>
      <c r="F414" s="10"/>
      <c r="G414" s="1"/>
      <c r="H414" s="120"/>
      <c r="I414" s="6"/>
      <c r="J414" s="2"/>
      <c r="K414" s="2"/>
      <c r="L414" s="2"/>
      <c r="M414" s="2"/>
      <c r="N414" s="2"/>
      <c r="O414" s="2"/>
      <c r="P414" s="2"/>
      <c r="Q414" s="2"/>
      <c r="R414" s="2"/>
      <c r="S414" s="2"/>
      <c r="T414" s="2"/>
      <c r="U414" s="2"/>
      <c r="V414" s="2"/>
      <c r="W414" s="2"/>
      <c r="X414" s="2"/>
      <c r="Y414" s="2"/>
      <c r="Z414" s="2"/>
    </row>
    <row r="415" spans="2:26" ht="15.75" customHeight="1">
      <c r="B415" s="2"/>
      <c r="C415" s="10"/>
      <c r="D415" s="1"/>
      <c r="E415" s="11"/>
      <c r="F415" s="10"/>
      <c r="G415" s="1"/>
      <c r="H415" s="120"/>
      <c r="I415" s="6"/>
      <c r="J415" s="2"/>
      <c r="K415" s="2"/>
      <c r="L415" s="2"/>
      <c r="M415" s="2"/>
      <c r="N415" s="2"/>
      <c r="O415" s="2"/>
      <c r="P415" s="2"/>
      <c r="Q415" s="2"/>
      <c r="R415" s="2"/>
      <c r="S415" s="2"/>
      <c r="T415" s="2"/>
      <c r="U415" s="2"/>
      <c r="V415" s="2"/>
      <c r="W415" s="2"/>
      <c r="X415" s="2"/>
      <c r="Y415" s="2"/>
      <c r="Z415" s="2"/>
    </row>
    <row r="416" spans="2:26" ht="15.75" customHeight="1">
      <c r="B416" s="2"/>
      <c r="C416" s="10"/>
      <c r="D416" s="1"/>
      <c r="E416" s="11"/>
      <c r="F416" s="10"/>
      <c r="G416" s="1"/>
      <c r="H416" s="120"/>
      <c r="I416" s="6"/>
      <c r="J416" s="2"/>
      <c r="K416" s="2"/>
      <c r="L416" s="2"/>
      <c r="M416" s="2"/>
      <c r="N416" s="2"/>
      <c r="O416" s="2"/>
      <c r="P416" s="2"/>
      <c r="Q416" s="2"/>
      <c r="R416" s="2"/>
      <c r="S416" s="2"/>
      <c r="T416" s="2"/>
      <c r="U416" s="2"/>
      <c r="V416" s="2"/>
      <c r="W416" s="2"/>
      <c r="X416" s="2"/>
      <c r="Y416" s="2"/>
      <c r="Z416" s="2"/>
    </row>
    <row r="417" spans="2:26" ht="15.75" customHeight="1">
      <c r="B417" s="2"/>
      <c r="C417" s="10"/>
      <c r="D417" s="1"/>
      <c r="E417" s="11"/>
      <c r="F417" s="10"/>
      <c r="G417" s="1"/>
      <c r="H417" s="120"/>
      <c r="I417" s="6"/>
      <c r="J417" s="2"/>
      <c r="K417" s="2"/>
      <c r="L417" s="2"/>
      <c r="M417" s="2"/>
      <c r="N417" s="2"/>
      <c r="O417" s="2"/>
      <c r="P417" s="2"/>
      <c r="Q417" s="2"/>
      <c r="R417" s="2"/>
      <c r="S417" s="2"/>
      <c r="T417" s="2"/>
      <c r="U417" s="2"/>
      <c r="V417" s="2"/>
      <c r="W417" s="2"/>
      <c r="X417" s="2"/>
      <c r="Y417" s="2"/>
      <c r="Z417" s="2"/>
    </row>
    <row r="418" spans="2:26" ht="15.75" customHeight="1">
      <c r="B418" s="2"/>
      <c r="C418" s="10"/>
      <c r="D418" s="1"/>
      <c r="E418" s="11"/>
      <c r="F418" s="10"/>
      <c r="G418" s="1"/>
      <c r="H418" s="120"/>
      <c r="I418" s="6"/>
      <c r="J418" s="2"/>
      <c r="K418" s="2"/>
      <c r="L418" s="2"/>
      <c r="M418" s="2"/>
      <c r="N418" s="2"/>
      <c r="O418" s="2"/>
      <c r="P418" s="2"/>
      <c r="Q418" s="2"/>
      <c r="R418" s="2"/>
      <c r="S418" s="2"/>
      <c r="T418" s="2"/>
      <c r="U418" s="2"/>
      <c r="V418" s="2"/>
      <c r="W418" s="2"/>
      <c r="X418" s="2"/>
      <c r="Y418" s="2"/>
      <c r="Z418" s="2"/>
    </row>
    <row r="419" spans="2:26" ht="15.75" customHeight="1">
      <c r="B419" s="2"/>
      <c r="C419" s="10"/>
      <c r="D419" s="1"/>
      <c r="E419" s="11"/>
      <c r="F419" s="10"/>
      <c r="G419" s="1"/>
      <c r="H419" s="120"/>
      <c r="I419" s="6"/>
      <c r="J419" s="2"/>
      <c r="K419" s="2"/>
      <c r="L419" s="2"/>
      <c r="M419" s="2"/>
      <c r="N419" s="2"/>
      <c r="O419" s="2"/>
      <c r="P419" s="2"/>
      <c r="Q419" s="2"/>
      <c r="R419" s="2"/>
      <c r="S419" s="2"/>
      <c r="T419" s="2"/>
      <c r="U419" s="2"/>
      <c r="V419" s="2"/>
      <c r="W419" s="2"/>
      <c r="X419" s="2"/>
      <c r="Y419" s="2"/>
      <c r="Z419" s="2"/>
    </row>
    <row r="420" spans="2:26" ht="15.75" customHeight="1">
      <c r="B420" s="2"/>
      <c r="C420" s="10"/>
      <c r="D420" s="1"/>
      <c r="E420" s="11"/>
      <c r="F420" s="10"/>
      <c r="G420" s="1"/>
      <c r="H420" s="120"/>
      <c r="I420" s="6"/>
      <c r="J420" s="2"/>
      <c r="K420" s="2"/>
      <c r="L420" s="2"/>
      <c r="M420" s="2"/>
      <c r="N420" s="2"/>
      <c r="O420" s="2"/>
      <c r="P420" s="2"/>
      <c r="Q420" s="2"/>
      <c r="R420" s="2"/>
      <c r="S420" s="2"/>
      <c r="T420" s="2"/>
      <c r="U420" s="2"/>
      <c r="V420" s="2"/>
      <c r="W420" s="2"/>
      <c r="X420" s="2"/>
      <c r="Y420" s="2"/>
      <c r="Z420" s="2"/>
    </row>
    <row r="421" spans="2:26" ht="15.75" customHeight="1">
      <c r="B421" s="2"/>
      <c r="C421" s="10"/>
      <c r="D421" s="1"/>
      <c r="E421" s="11"/>
      <c r="F421" s="10"/>
      <c r="G421" s="1"/>
      <c r="H421" s="120"/>
      <c r="I421" s="6"/>
      <c r="J421" s="2"/>
      <c r="K421" s="2"/>
      <c r="L421" s="2"/>
      <c r="M421" s="2"/>
      <c r="N421" s="2"/>
      <c r="O421" s="2"/>
      <c r="P421" s="2"/>
      <c r="Q421" s="2"/>
      <c r="R421" s="2"/>
      <c r="S421" s="2"/>
      <c r="T421" s="2"/>
      <c r="U421" s="2"/>
      <c r="V421" s="2"/>
      <c r="W421" s="2"/>
      <c r="X421" s="2"/>
      <c r="Y421" s="2"/>
      <c r="Z421" s="2"/>
    </row>
    <row r="422" spans="2:26" ht="15.75" customHeight="1">
      <c r="B422" s="2"/>
      <c r="C422" s="10"/>
      <c r="D422" s="1"/>
      <c r="E422" s="11"/>
      <c r="F422" s="10"/>
      <c r="G422" s="1"/>
      <c r="H422" s="120"/>
      <c r="I422" s="6"/>
      <c r="J422" s="2"/>
      <c r="K422" s="2"/>
      <c r="L422" s="2"/>
      <c r="M422" s="2"/>
      <c r="N422" s="2"/>
      <c r="O422" s="2"/>
      <c r="P422" s="2"/>
      <c r="Q422" s="2"/>
      <c r="R422" s="2"/>
      <c r="S422" s="2"/>
      <c r="T422" s="2"/>
      <c r="U422" s="2"/>
      <c r="V422" s="2"/>
      <c r="W422" s="2"/>
      <c r="X422" s="2"/>
      <c r="Y422" s="2"/>
      <c r="Z422" s="2"/>
    </row>
    <row r="423" spans="2:26" ht="15.75" customHeight="1">
      <c r="B423" s="2"/>
      <c r="C423" s="10"/>
      <c r="D423" s="1"/>
      <c r="E423" s="11"/>
      <c r="F423" s="10"/>
      <c r="G423" s="1"/>
      <c r="H423" s="120"/>
      <c r="I423" s="6"/>
      <c r="J423" s="2"/>
      <c r="K423" s="2"/>
      <c r="L423" s="2"/>
      <c r="M423" s="2"/>
      <c r="N423" s="2"/>
      <c r="O423" s="2"/>
      <c r="P423" s="2"/>
      <c r="Q423" s="2"/>
      <c r="R423" s="2"/>
      <c r="S423" s="2"/>
      <c r="T423" s="2"/>
      <c r="U423" s="2"/>
      <c r="V423" s="2"/>
      <c r="W423" s="2"/>
      <c r="X423" s="2"/>
      <c r="Y423" s="2"/>
      <c r="Z423" s="2"/>
    </row>
    <row r="424" spans="2:26" ht="15.75" customHeight="1">
      <c r="B424" s="2"/>
      <c r="C424" s="10"/>
      <c r="D424" s="1"/>
      <c r="E424" s="11"/>
      <c r="F424" s="10"/>
      <c r="G424" s="1"/>
      <c r="H424" s="120"/>
      <c r="I424" s="6"/>
      <c r="J424" s="2"/>
      <c r="K424" s="2"/>
      <c r="L424" s="2"/>
      <c r="M424" s="2"/>
      <c r="N424" s="2"/>
      <c r="O424" s="2"/>
      <c r="P424" s="2"/>
      <c r="Q424" s="2"/>
      <c r="R424" s="2"/>
      <c r="S424" s="2"/>
      <c r="T424" s="2"/>
      <c r="U424" s="2"/>
      <c r="V424" s="2"/>
      <c r="W424" s="2"/>
      <c r="X424" s="2"/>
      <c r="Y424" s="2"/>
      <c r="Z424" s="2"/>
    </row>
    <row r="425" spans="2:26" ht="15.75" customHeight="1">
      <c r="B425" s="2"/>
      <c r="C425" s="10"/>
      <c r="D425" s="1"/>
      <c r="E425" s="11"/>
      <c r="F425" s="10"/>
      <c r="G425" s="1"/>
      <c r="H425" s="120"/>
      <c r="I425" s="6"/>
      <c r="J425" s="2"/>
      <c r="K425" s="2"/>
      <c r="L425" s="2"/>
      <c r="M425" s="2"/>
      <c r="N425" s="2"/>
      <c r="O425" s="2"/>
      <c r="P425" s="2"/>
      <c r="Q425" s="2"/>
      <c r="R425" s="2"/>
      <c r="S425" s="2"/>
      <c r="T425" s="2"/>
      <c r="U425" s="2"/>
      <c r="V425" s="2"/>
      <c r="W425" s="2"/>
      <c r="X425" s="2"/>
      <c r="Y425" s="2"/>
      <c r="Z425" s="2"/>
    </row>
    <row r="426" spans="2:26" ht="15.75" customHeight="1">
      <c r="B426" s="2"/>
      <c r="C426" s="10"/>
      <c r="D426" s="1"/>
      <c r="E426" s="11"/>
      <c r="F426" s="10"/>
      <c r="G426" s="1"/>
      <c r="H426" s="120"/>
      <c r="I426" s="6"/>
      <c r="J426" s="2"/>
      <c r="K426" s="2"/>
      <c r="L426" s="2"/>
      <c r="M426" s="2"/>
      <c r="N426" s="2"/>
      <c r="O426" s="2"/>
      <c r="P426" s="2"/>
      <c r="Q426" s="2"/>
      <c r="R426" s="2"/>
      <c r="S426" s="2"/>
      <c r="T426" s="2"/>
      <c r="U426" s="2"/>
      <c r="V426" s="2"/>
      <c r="W426" s="2"/>
      <c r="X426" s="2"/>
      <c r="Y426" s="2"/>
      <c r="Z426" s="2"/>
    </row>
    <row r="427" spans="2:26" ht="15.75" customHeight="1">
      <c r="B427" s="2"/>
      <c r="C427" s="10"/>
      <c r="D427" s="1"/>
      <c r="E427" s="11"/>
      <c r="F427" s="10"/>
      <c r="G427" s="1"/>
      <c r="H427" s="120"/>
      <c r="I427" s="6"/>
      <c r="J427" s="2"/>
      <c r="K427" s="2"/>
      <c r="L427" s="2"/>
      <c r="M427" s="2"/>
      <c r="N427" s="2"/>
      <c r="O427" s="2"/>
      <c r="P427" s="2"/>
      <c r="Q427" s="2"/>
      <c r="R427" s="2"/>
      <c r="S427" s="2"/>
      <c r="T427" s="2"/>
      <c r="U427" s="2"/>
      <c r="V427" s="2"/>
      <c r="W427" s="2"/>
      <c r="X427" s="2"/>
      <c r="Y427" s="2"/>
      <c r="Z427" s="2"/>
    </row>
    <row r="428" spans="2:26" ht="15.75" customHeight="1">
      <c r="B428" s="2"/>
      <c r="C428" s="10"/>
      <c r="D428" s="1"/>
      <c r="E428" s="11"/>
      <c r="F428" s="10"/>
      <c r="G428" s="1"/>
      <c r="H428" s="120"/>
      <c r="I428" s="6"/>
      <c r="J428" s="2"/>
      <c r="K428" s="2"/>
      <c r="L428" s="2"/>
      <c r="M428" s="2"/>
      <c r="N428" s="2"/>
      <c r="O428" s="2"/>
      <c r="P428" s="2"/>
      <c r="Q428" s="2"/>
      <c r="R428" s="2"/>
      <c r="S428" s="2"/>
      <c r="T428" s="2"/>
      <c r="U428" s="2"/>
      <c r="V428" s="2"/>
      <c r="W428" s="2"/>
      <c r="X428" s="2"/>
      <c r="Y428" s="2"/>
      <c r="Z428" s="2"/>
    </row>
    <row r="429" spans="2:26" ht="15.75" customHeight="1">
      <c r="B429" s="2"/>
      <c r="C429" s="10"/>
      <c r="D429" s="1"/>
      <c r="E429" s="11"/>
      <c r="F429" s="10"/>
      <c r="G429" s="1"/>
      <c r="H429" s="120"/>
      <c r="I429" s="6"/>
      <c r="J429" s="2"/>
      <c r="K429" s="2"/>
      <c r="L429" s="2"/>
      <c r="M429" s="2"/>
      <c r="N429" s="2"/>
      <c r="O429" s="2"/>
      <c r="P429" s="2"/>
      <c r="Q429" s="2"/>
      <c r="R429" s="2"/>
      <c r="S429" s="2"/>
      <c r="T429" s="2"/>
      <c r="U429" s="2"/>
      <c r="V429" s="2"/>
      <c r="W429" s="2"/>
      <c r="X429" s="2"/>
      <c r="Y429" s="2"/>
      <c r="Z429" s="2"/>
    </row>
    <row r="430" spans="2:26" ht="15.75" customHeight="1">
      <c r="B430" s="2"/>
      <c r="C430" s="10"/>
      <c r="D430" s="1"/>
      <c r="E430" s="11"/>
      <c r="F430" s="10"/>
      <c r="G430" s="1"/>
      <c r="H430" s="120"/>
      <c r="I430" s="6"/>
      <c r="J430" s="2"/>
      <c r="K430" s="2"/>
      <c r="L430" s="2"/>
      <c r="M430" s="2"/>
      <c r="N430" s="2"/>
      <c r="O430" s="2"/>
      <c r="P430" s="2"/>
      <c r="Q430" s="2"/>
      <c r="R430" s="2"/>
      <c r="S430" s="2"/>
      <c r="T430" s="2"/>
      <c r="U430" s="2"/>
      <c r="V430" s="2"/>
      <c r="W430" s="2"/>
      <c r="X430" s="2"/>
      <c r="Y430" s="2"/>
      <c r="Z430" s="2"/>
    </row>
    <row r="431" spans="2:26" ht="15.75" customHeight="1">
      <c r="B431" s="2"/>
      <c r="C431" s="10"/>
      <c r="D431" s="1"/>
      <c r="E431" s="11"/>
      <c r="F431" s="10"/>
      <c r="G431" s="1"/>
      <c r="H431" s="120"/>
      <c r="I431" s="6"/>
      <c r="J431" s="2"/>
      <c r="K431" s="2"/>
      <c r="L431" s="2"/>
      <c r="M431" s="2"/>
      <c r="N431" s="2"/>
      <c r="O431" s="2"/>
      <c r="P431" s="2"/>
      <c r="Q431" s="2"/>
      <c r="R431" s="2"/>
      <c r="S431" s="2"/>
      <c r="T431" s="2"/>
      <c r="U431" s="2"/>
      <c r="V431" s="2"/>
      <c r="W431" s="2"/>
      <c r="X431" s="2"/>
      <c r="Y431" s="2"/>
      <c r="Z431" s="2"/>
    </row>
    <row r="432" spans="2:26" ht="15.75" customHeight="1">
      <c r="B432" s="2"/>
      <c r="C432" s="10"/>
      <c r="D432" s="1"/>
      <c r="E432" s="11"/>
      <c r="F432" s="10"/>
      <c r="G432" s="1"/>
      <c r="H432" s="120"/>
      <c r="I432" s="6"/>
      <c r="J432" s="2"/>
      <c r="K432" s="2"/>
      <c r="L432" s="2"/>
      <c r="M432" s="2"/>
      <c r="N432" s="2"/>
      <c r="O432" s="2"/>
      <c r="P432" s="2"/>
      <c r="Q432" s="2"/>
      <c r="R432" s="2"/>
      <c r="S432" s="2"/>
      <c r="T432" s="2"/>
      <c r="U432" s="2"/>
      <c r="V432" s="2"/>
      <c r="W432" s="2"/>
      <c r="X432" s="2"/>
      <c r="Y432" s="2"/>
      <c r="Z432" s="2"/>
    </row>
    <row r="433" spans="2:26" ht="15.75" customHeight="1">
      <c r="B433" s="2"/>
      <c r="C433" s="10"/>
      <c r="D433" s="1"/>
      <c r="E433" s="11"/>
      <c r="F433" s="10"/>
      <c r="G433" s="1"/>
      <c r="H433" s="120"/>
      <c r="I433" s="6"/>
      <c r="J433" s="2"/>
      <c r="K433" s="2"/>
      <c r="L433" s="2"/>
      <c r="M433" s="2"/>
      <c r="N433" s="2"/>
      <c r="O433" s="2"/>
      <c r="P433" s="2"/>
      <c r="Q433" s="2"/>
      <c r="R433" s="2"/>
      <c r="S433" s="2"/>
      <c r="T433" s="2"/>
      <c r="U433" s="2"/>
      <c r="V433" s="2"/>
      <c r="W433" s="2"/>
      <c r="X433" s="2"/>
      <c r="Y433" s="2"/>
      <c r="Z433" s="2"/>
    </row>
    <row r="434" spans="2:26" ht="15.75" customHeight="1">
      <c r="B434" s="2"/>
      <c r="C434" s="10"/>
      <c r="D434" s="1"/>
      <c r="E434" s="11"/>
      <c r="F434" s="10"/>
      <c r="G434" s="1"/>
      <c r="H434" s="120"/>
      <c r="I434" s="6"/>
      <c r="J434" s="2"/>
      <c r="K434" s="2"/>
      <c r="L434" s="2"/>
      <c r="M434" s="2"/>
      <c r="N434" s="2"/>
      <c r="O434" s="2"/>
      <c r="P434" s="2"/>
      <c r="Q434" s="2"/>
      <c r="R434" s="2"/>
      <c r="S434" s="2"/>
      <c r="T434" s="2"/>
      <c r="U434" s="2"/>
      <c r="V434" s="2"/>
      <c r="W434" s="2"/>
      <c r="X434" s="2"/>
      <c r="Y434" s="2"/>
      <c r="Z434" s="2"/>
    </row>
    <row r="435" spans="2:26" ht="15.75" customHeight="1">
      <c r="B435" s="2"/>
      <c r="C435" s="10"/>
      <c r="D435" s="1"/>
      <c r="E435" s="11"/>
      <c r="F435" s="10"/>
      <c r="G435" s="1"/>
      <c r="H435" s="120"/>
      <c r="I435" s="6"/>
      <c r="J435" s="2"/>
      <c r="K435" s="2"/>
      <c r="L435" s="2"/>
      <c r="M435" s="2"/>
      <c r="N435" s="2"/>
      <c r="O435" s="2"/>
      <c r="P435" s="2"/>
      <c r="Q435" s="2"/>
      <c r="R435" s="2"/>
      <c r="S435" s="2"/>
      <c r="T435" s="2"/>
      <c r="U435" s="2"/>
      <c r="V435" s="2"/>
      <c r="W435" s="2"/>
      <c r="X435" s="2"/>
      <c r="Y435" s="2"/>
      <c r="Z435" s="2"/>
    </row>
    <row r="436" spans="2:26" ht="15.75" customHeight="1">
      <c r="B436" s="2"/>
      <c r="C436" s="10"/>
      <c r="D436" s="1"/>
      <c r="E436" s="11"/>
      <c r="F436" s="10"/>
      <c r="G436" s="1"/>
      <c r="H436" s="120"/>
      <c r="I436" s="6"/>
      <c r="J436" s="2"/>
      <c r="K436" s="2"/>
      <c r="L436" s="2"/>
      <c r="M436" s="2"/>
      <c r="N436" s="2"/>
      <c r="O436" s="2"/>
      <c r="P436" s="2"/>
      <c r="Q436" s="2"/>
      <c r="R436" s="2"/>
      <c r="S436" s="2"/>
      <c r="T436" s="2"/>
      <c r="U436" s="2"/>
      <c r="V436" s="2"/>
      <c r="W436" s="2"/>
      <c r="X436" s="2"/>
      <c r="Y436" s="2"/>
      <c r="Z436" s="2"/>
    </row>
    <row r="437" spans="2:26" ht="15.75" customHeight="1">
      <c r="B437" s="2"/>
      <c r="C437" s="10"/>
      <c r="D437" s="1"/>
      <c r="E437" s="11"/>
      <c r="F437" s="10"/>
      <c r="G437" s="1"/>
      <c r="H437" s="120"/>
      <c r="I437" s="6"/>
      <c r="J437" s="2"/>
      <c r="K437" s="2"/>
      <c r="L437" s="2"/>
      <c r="M437" s="2"/>
      <c r="N437" s="2"/>
      <c r="O437" s="2"/>
      <c r="P437" s="2"/>
      <c r="Q437" s="2"/>
      <c r="R437" s="2"/>
      <c r="S437" s="2"/>
      <c r="T437" s="2"/>
      <c r="U437" s="2"/>
      <c r="V437" s="2"/>
      <c r="W437" s="2"/>
      <c r="X437" s="2"/>
      <c r="Y437" s="2"/>
      <c r="Z437" s="2"/>
    </row>
    <row r="438" spans="2:26" ht="15.75" customHeight="1">
      <c r="B438" s="2"/>
      <c r="C438" s="10"/>
      <c r="D438" s="1"/>
      <c r="E438" s="11"/>
      <c r="F438" s="10"/>
      <c r="G438" s="1"/>
      <c r="H438" s="120"/>
      <c r="I438" s="6"/>
      <c r="J438" s="2"/>
      <c r="K438" s="2"/>
      <c r="L438" s="2"/>
      <c r="M438" s="2"/>
      <c r="N438" s="2"/>
      <c r="O438" s="2"/>
      <c r="P438" s="2"/>
      <c r="Q438" s="2"/>
      <c r="R438" s="2"/>
      <c r="S438" s="2"/>
      <c r="T438" s="2"/>
      <c r="U438" s="2"/>
      <c r="V438" s="2"/>
      <c r="W438" s="2"/>
      <c r="X438" s="2"/>
      <c r="Y438" s="2"/>
      <c r="Z438" s="2"/>
    </row>
    <row r="439" spans="2:26" ht="15.75" customHeight="1">
      <c r="B439" s="2"/>
      <c r="C439" s="10"/>
      <c r="D439" s="1"/>
      <c r="E439" s="11"/>
      <c r="F439" s="10"/>
      <c r="G439" s="1"/>
      <c r="H439" s="120"/>
      <c r="I439" s="6"/>
      <c r="J439" s="2"/>
      <c r="K439" s="2"/>
      <c r="L439" s="2"/>
      <c r="M439" s="2"/>
      <c r="N439" s="2"/>
      <c r="O439" s="2"/>
      <c r="P439" s="2"/>
      <c r="Q439" s="2"/>
      <c r="R439" s="2"/>
      <c r="S439" s="2"/>
      <c r="T439" s="2"/>
      <c r="U439" s="2"/>
      <c r="V439" s="2"/>
      <c r="W439" s="2"/>
      <c r="X439" s="2"/>
      <c r="Y439" s="2"/>
      <c r="Z439" s="2"/>
    </row>
    <row r="440" spans="2:26" ht="15.75" customHeight="1">
      <c r="B440" s="2"/>
      <c r="C440" s="10"/>
      <c r="D440" s="1"/>
      <c r="E440" s="11"/>
      <c r="F440" s="10"/>
      <c r="G440" s="1"/>
      <c r="H440" s="120"/>
      <c r="I440" s="6"/>
      <c r="J440" s="2"/>
      <c r="K440" s="2"/>
      <c r="L440" s="2"/>
      <c r="M440" s="2"/>
      <c r="N440" s="2"/>
      <c r="O440" s="2"/>
      <c r="P440" s="2"/>
      <c r="Q440" s="2"/>
      <c r="R440" s="2"/>
      <c r="S440" s="2"/>
      <c r="T440" s="2"/>
      <c r="U440" s="2"/>
      <c r="V440" s="2"/>
      <c r="W440" s="2"/>
      <c r="X440" s="2"/>
      <c r="Y440" s="2"/>
      <c r="Z440" s="2"/>
    </row>
    <row r="441" spans="2:26" ht="15.75" customHeight="1">
      <c r="B441" s="2"/>
      <c r="C441" s="10"/>
      <c r="D441" s="1"/>
      <c r="E441" s="11"/>
      <c r="F441" s="10"/>
      <c r="G441" s="1"/>
      <c r="H441" s="120"/>
      <c r="I441" s="6"/>
      <c r="J441" s="2"/>
      <c r="K441" s="2"/>
      <c r="L441" s="2"/>
      <c r="M441" s="2"/>
      <c r="N441" s="2"/>
      <c r="O441" s="2"/>
      <c r="P441" s="2"/>
      <c r="Q441" s="2"/>
      <c r="R441" s="2"/>
      <c r="S441" s="2"/>
      <c r="T441" s="2"/>
      <c r="U441" s="2"/>
      <c r="V441" s="2"/>
      <c r="W441" s="2"/>
      <c r="X441" s="2"/>
      <c r="Y441" s="2"/>
      <c r="Z441" s="2"/>
    </row>
    <row r="442" spans="2:26" ht="15.75" customHeight="1">
      <c r="B442" s="2"/>
      <c r="C442" s="10"/>
      <c r="D442" s="1"/>
      <c r="E442" s="11"/>
      <c r="F442" s="10"/>
      <c r="G442" s="1"/>
      <c r="H442" s="120"/>
      <c r="I442" s="6"/>
      <c r="J442" s="2"/>
      <c r="K442" s="2"/>
      <c r="L442" s="2"/>
      <c r="M442" s="2"/>
      <c r="N442" s="2"/>
      <c r="O442" s="2"/>
      <c r="P442" s="2"/>
      <c r="Q442" s="2"/>
      <c r="R442" s="2"/>
      <c r="S442" s="2"/>
      <c r="T442" s="2"/>
      <c r="U442" s="2"/>
      <c r="V442" s="2"/>
      <c r="W442" s="2"/>
      <c r="X442" s="2"/>
      <c r="Y442" s="2"/>
      <c r="Z442" s="2"/>
    </row>
    <row r="443" spans="2:26" ht="15.75" customHeight="1">
      <c r="B443" s="2"/>
      <c r="C443" s="10"/>
      <c r="D443" s="1"/>
      <c r="E443" s="11"/>
      <c r="F443" s="10"/>
      <c r="G443" s="1"/>
      <c r="H443" s="120"/>
      <c r="I443" s="6"/>
      <c r="J443" s="2"/>
      <c r="K443" s="2"/>
      <c r="L443" s="2"/>
      <c r="M443" s="2"/>
      <c r="N443" s="2"/>
      <c r="O443" s="2"/>
      <c r="P443" s="2"/>
      <c r="Q443" s="2"/>
      <c r="R443" s="2"/>
      <c r="S443" s="2"/>
      <c r="T443" s="2"/>
      <c r="U443" s="2"/>
      <c r="V443" s="2"/>
      <c r="W443" s="2"/>
      <c r="X443" s="2"/>
      <c r="Y443" s="2"/>
      <c r="Z443" s="2"/>
    </row>
    <row r="444" spans="2:26" ht="15.75" customHeight="1">
      <c r="B444" s="2"/>
      <c r="C444" s="10"/>
      <c r="D444" s="1"/>
      <c r="E444" s="11"/>
      <c r="F444" s="10"/>
      <c r="G444" s="1"/>
      <c r="H444" s="120"/>
      <c r="I444" s="6"/>
      <c r="J444" s="2"/>
      <c r="K444" s="2"/>
      <c r="L444" s="2"/>
      <c r="M444" s="2"/>
      <c r="N444" s="2"/>
      <c r="O444" s="2"/>
      <c r="P444" s="2"/>
      <c r="Q444" s="2"/>
      <c r="R444" s="2"/>
      <c r="S444" s="2"/>
      <c r="T444" s="2"/>
      <c r="U444" s="2"/>
      <c r="V444" s="2"/>
      <c r="W444" s="2"/>
      <c r="X444" s="2"/>
      <c r="Y444" s="2"/>
      <c r="Z444" s="2"/>
    </row>
    <row r="445" spans="2:26" ht="15.75" customHeight="1">
      <c r="B445" s="2"/>
      <c r="C445" s="10"/>
      <c r="D445" s="1"/>
      <c r="E445" s="11"/>
      <c r="F445" s="10"/>
      <c r="G445" s="1"/>
      <c r="H445" s="120"/>
      <c r="I445" s="6"/>
      <c r="J445" s="2"/>
      <c r="K445" s="2"/>
      <c r="L445" s="2"/>
      <c r="M445" s="2"/>
      <c r="N445" s="2"/>
      <c r="O445" s="2"/>
      <c r="P445" s="2"/>
      <c r="Q445" s="2"/>
      <c r="R445" s="2"/>
      <c r="S445" s="2"/>
      <c r="T445" s="2"/>
      <c r="U445" s="2"/>
      <c r="V445" s="2"/>
      <c r="W445" s="2"/>
      <c r="X445" s="2"/>
      <c r="Y445" s="2"/>
      <c r="Z445" s="2"/>
    </row>
    <row r="446" spans="2:26" ht="15.75" customHeight="1">
      <c r="B446" s="2"/>
      <c r="C446" s="10"/>
      <c r="D446" s="1"/>
      <c r="E446" s="11"/>
      <c r="F446" s="10"/>
      <c r="G446" s="1"/>
      <c r="H446" s="120"/>
      <c r="I446" s="6"/>
      <c r="J446" s="2"/>
      <c r="K446" s="2"/>
      <c r="L446" s="2"/>
      <c r="M446" s="2"/>
      <c r="N446" s="2"/>
      <c r="O446" s="2"/>
      <c r="P446" s="2"/>
      <c r="Q446" s="2"/>
      <c r="R446" s="2"/>
      <c r="S446" s="2"/>
      <c r="T446" s="2"/>
      <c r="U446" s="2"/>
      <c r="V446" s="2"/>
      <c r="W446" s="2"/>
      <c r="X446" s="2"/>
      <c r="Y446" s="2"/>
      <c r="Z446" s="2"/>
    </row>
    <row r="447" spans="2:26" ht="15.75" customHeight="1">
      <c r="B447" s="2"/>
      <c r="C447" s="10"/>
      <c r="D447" s="1"/>
      <c r="E447" s="11"/>
      <c r="F447" s="10"/>
      <c r="G447" s="1"/>
      <c r="H447" s="120"/>
      <c r="I447" s="6"/>
      <c r="J447" s="2"/>
      <c r="K447" s="2"/>
      <c r="L447" s="2"/>
      <c r="M447" s="2"/>
      <c r="N447" s="2"/>
      <c r="O447" s="2"/>
      <c r="P447" s="2"/>
      <c r="Q447" s="2"/>
      <c r="R447" s="2"/>
      <c r="S447" s="2"/>
      <c r="T447" s="2"/>
      <c r="U447" s="2"/>
      <c r="V447" s="2"/>
      <c r="W447" s="2"/>
      <c r="X447" s="2"/>
      <c r="Y447" s="2"/>
      <c r="Z447" s="2"/>
    </row>
    <row r="448" spans="2:26" ht="15.75" customHeight="1">
      <c r="B448" s="2"/>
      <c r="C448" s="10"/>
      <c r="D448" s="1"/>
      <c r="E448" s="11"/>
      <c r="F448" s="10"/>
      <c r="G448" s="1"/>
      <c r="H448" s="120"/>
      <c r="I448" s="6"/>
      <c r="J448" s="2"/>
      <c r="K448" s="2"/>
      <c r="L448" s="2"/>
      <c r="M448" s="2"/>
      <c r="N448" s="2"/>
      <c r="O448" s="2"/>
      <c r="P448" s="2"/>
      <c r="Q448" s="2"/>
      <c r="R448" s="2"/>
      <c r="S448" s="2"/>
      <c r="T448" s="2"/>
      <c r="U448" s="2"/>
      <c r="V448" s="2"/>
      <c r="W448" s="2"/>
      <c r="X448" s="2"/>
      <c r="Y448" s="2"/>
      <c r="Z448" s="2"/>
    </row>
    <row r="449" spans="2:26" ht="15.75" customHeight="1">
      <c r="B449" s="2"/>
      <c r="C449" s="10"/>
      <c r="D449" s="1"/>
      <c r="E449" s="11"/>
      <c r="F449" s="10"/>
      <c r="G449" s="1"/>
      <c r="H449" s="120"/>
      <c r="I449" s="6"/>
      <c r="J449" s="2"/>
      <c r="K449" s="2"/>
      <c r="L449" s="2"/>
      <c r="M449" s="2"/>
      <c r="N449" s="2"/>
      <c r="O449" s="2"/>
      <c r="P449" s="2"/>
      <c r="Q449" s="2"/>
      <c r="R449" s="2"/>
      <c r="S449" s="2"/>
      <c r="T449" s="2"/>
      <c r="U449" s="2"/>
      <c r="V449" s="2"/>
      <c r="W449" s="2"/>
      <c r="X449" s="2"/>
      <c r="Y449" s="2"/>
      <c r="Z449" s="2"/>
    </row>
    <row r="450" spans="2:26" ht="15.75" customHeight="1">
      <c r="B450" s="2"/>
      <c r="C450" s="10"/>
      <c r="D450" s="1"/>
      <c r="E450" s="11"/>
      <c r="F450" s="10"/>
      <c r="G450" s="1"/>
      <c r="H450" s="120"/>
      <c r="I450" s="6"/>
      <c r="J450" s="2"/>
      <c r="K450" s="2"/>
      <c r="L450" s="2"/>
      <c r="M450" s="2"/>
      <c r="N450" s="2"/>
      <c r="O450" s="2"/>
      <c r="P450" s="2"/>
      <c r="Q450" s="2"/>
      <c r="R450" s="2"/>
      <c r="S450" s="2"/>
      <c r="T450" s="2"/>
      <c r="U450" s="2"/>
      <c r="V450" s="2"/>
      <c r="W450" s="2"/>
      <c r="X450" s="2"/>
      <c r="Y450" s="2"/>
      <c r="Z450" s="2"/>
    </row>
    <row r="451" spans="2:26" ht="15.75" customHeight="1">
      <c r="B451" s="2"/>
      <c r="C451" s="10"/>
      <c r="D451" s="1"/>
      <c r="E451" s="11"/>
      <c r="F451" s="10"/>
      <c r="G451" s="1"/>
      <c r="H451" s="120"/>
      <c r="I451" s="6"/>
      <c r="J451" s="2"/>
      <c r="K451" s="2"/>
      <c r="L451" s="2"/>
      <c r="M451" s="2"/>
      <c r="N451" s="2"/>
      <c r="O451" s="2"/>
      <c r="P451" s="2"/>
      <c r="Q451" s="2"/>
      <c r="R451" s="2"/>
      <c r="S451" s="2"/>
      <c r="T451" s="2"/>
      <c r="U451" s="2"/>
      <c r="V451" s="2"/>
      <c r="W451" s="2"/>
      <c r="X451" s="2"/>
      <c r="Y451" s="2"/>
      <c r="Z451" s="2"/>
    </row>
    <row r="452" spans="2:26" ht="15.75" customHeight="1">
      <c r="B452" s="2"/>
      <c r="C452" s="10"/>
      <c r="D452" s="1"/>
      <c r="E452" s="11"/>
      <c r="F452" s="10"/>
      <c r="G452" s="1"/>
      <c r="H452" s="120"/>
      <c r="I452" s="6"/>
      <c r="J452" s="2"/>
      <c r="K452" s="2"/>
      <c r="L452" s="2"/>
      <c r="M452" s="2"/>
      <c r="N452" s="2"/>
      <c r="O452" s="2"/>
      <c r="P452" s="2"/>
      <c r="Q452" s="2"/>
      <c r="R452" s="2"/>
      <c r="S452" s="2"/>
      <c r="T452" s="2"/>
      <c r="U452" s="2"/>
      <c r="V452" s="2"/>
      <c r="W452" s="2"/>
      <c r="X452" s="2"/>
      <c r="Y452" s="2"/>
      <c r="Z452" s="2"/>
    </row>
    <row r="453" spans="2:26" ht="15.75" customHeight="1">
      <c r="B453" s="2"/>
      <c r="C453" s="10"/>
      <c r="D453" s="1"/>
      <c r="E453" s="11"/>
      <c r="F453" s="10"/>
      <c r="G453" s="1"/>
      <c r="H453" s="120"/>
      <c r="I453" s="6"/>
      <c r="J453" s="2"/>
      <c r="K453" s="2"/>
      <c r="L453" s="2"/>
      <c r="M453" s="2"/>
      <c r="N453" s="2"/>
      <c r="O453" s="2"/>
      <c r="P453" s="2"/>
      <c r="Q453" s="2"/>
      <c r="R453" s="2"/>
      <c r="S453" s="2"/>
      <c r="T453" s="2"/>
      <c r="U453" s="2"/>
      <c r="V453" s="2"/>
      <c r="W453" s="2"/>
      <c r="X453" s="2"/>
      <c r="Y453" s="2"/>
      <c r="Z453" s="2"/>
    </row>
    <row r="454" spans="2:26" ht="15.75" customHeight="1">
      <c r="B454" s="2"/>
      <c r="C454" s="10"/>
      <c r="D454" s="1"/>
      <c r="E454" s="11"/>
      <c r="F454" s="10"/>
      <c r="G454" s="1"/>
      <c r="H454" s="120"/>
      <c r="I454" s="6"/>
      <c r="J454" s="2"/>
      <c r="K454" s="2"/>
      <c r="L454" s="2"/>
      <c r="M454" s="2"/>
      <c r="N454" s="2"/>
      <c r="O454" s="2"/>
      <c r="P454" s="2"/>
      <c r="Q454" s="2"/>
      <c r="R454" s="2"/>
      <c r="S454" s="2"/>
      <c r="T454" s="2"/>
      <c r="U454" s="2"/>
      <c r="V454" s="2"/>
      <c r="W454" s="2"/>
      <c r="X454" s="2"/>
      <c r="Y454" s="2"/>
      <c r="Z454" s="2"/>
    </row>
    <row r="455" spans="2:26" ht="15.75" customHeight="1">
      <c r="B455" s="2"/>
      <c r="C455" s="10"/>
      <c r="D455" s="1"/>
      <c r="E455" s="11"/>
      <c r="F455" s="10"/>
      <c r="G455" s="1"/>
      <c r="H455" s="120"/>
      <c r="I455" s="6"/>
      <c r="J455" s="2"/>
      <c r="K455" s="2"/>
      <c r="L455" s="2"/>
      <c r="M455" s="2"/>
      <c r="N455" s="2"/>
      <c r="O455" s="2"/>
      <c r="P455" s="2"/>
      <c r="Q455" s="2"/>
      <c r="R455" s="2"/>
      <c r="S455" s="2"/>
      <c r="T455" s="2"/>
      <c r="U455" s="2"/>
      <c r="V455" s="2"/>
      <c r="W455" s="2"/>
      <c r="X455" s="2"/>
      <c r="Y455" s="2"/>
      <c r="Z455" s="2"/>
    </row>
    <row r="456" spans="2:26" ht="15.75" customHeight="1">
      <c r="B456" s="2"/>
      <c r="C456" s="10"/>
      <c r="D456" s="1"/>
      <c r="E456" s="11"/>
      <c r="F456" s="10"/>
      <c r="G456" s="1"/>
      <c r="H456" s="120"/>
      <c r="I456" s="6"/>
      <c r="J456" s="2"/>
      <c r="K456" s="2"/>
      <c r="L456" s="2"/>
      <c r="M456" s="2"/>
      <c r="N456" s="2"/>
      <c r="O456" s="2"/>
      <c r="P456" s="2"/>
      <c r="Q456" s="2"/>
      <c r="R456" s="2"/>
      <c r="S456" s="2"/>
      <c r="T456" s="2"/>
      <c r="U456" s="2"/>
      <c r="V456" s="2"/>
      <c r="W456" s="2"/>
      <c r="X456" s="2"/>
      <c r="Y456" s="2"/>
      <c r="Z456" s="2"/>
    </row>
    <row r="457" spans="2:26" ht="15.75" customHeight="1">
      <c r="B457" s="2"/>
      <c r="C457" s="10"/>
      <c r="D457" s="1"/>
      <c r="E457" s="11"/>
      <c r="F457" s="10"/>
      <c r="G457" s="1"/>
      <c r="H457" s="120"/>
      <c r="I457" s="6"/>
      <c r="J457" s="2"/>
      <c r="K457" s="2"/>
      <c r="L457" s="2"/>
      <c r="M457" s="2"/>
      <c r="N457" s="2"/>
      <c r="O457" s="2"/>
      <c r="P457" s="2"/>
      <c r="Q457" s="2"/>
      <c r="R457" s="2"/>
      <c r="S457" s="2"/>
      <c r="T457" s="2"/>
      <c r="U457" s="2"/>
      <c r="V457" s="2"/>
      <c r="W457" s="2"/>
      <c r="X457" s="2"/>
      <c r="Y457" s="2"/>
      <c r="Z457" s="2"/>
    </row>
    <row r="458" spans="2:26" ht="15.75" customHeight="1">
      <c r="B458" s="2"/>
      <c r="C458" s="10"/>
      <c r="D458" s="1"/>
      <c r="E458" s="11"/>
      <c r="F458" s="10"/>
      <c r="G458" s="1"/>
      <c r="H458" s="120"/>
      <c r="I458" s="6"/>
      <c r="J458" s="2"/>
      <c r="K458" s="2"/>
      <c r="L458" s="2"/>
      <c r="M458" s="2"/>
      <c r="N458" s="2"/>
      <c r="O458" s="2"/>
      <c r="P458" s="2"/>
      <c r="Q458" s="2"/>
      <c r="R458" s="2"/>
      <c r="S458" s="2"/>
      <c r="T458" s="2"/>
      <c r="U458" s="2"/>
      <c r="V458" s="2"/>
      <c r="W458" s="2"/>
      <c r="X458" s="2"/>
      <c r="Y458" s="2"/>
      <c r="Z458" s="2"/>
    </row>
    <row r="459" spans="2:26" ht="15.75" customHeight="1">
      <c r="B459" s="2"/>
      <c r="C459" s="10"/>
      <c r="D459" s="1"/>
      <c r="E459" s="11"/>
      <c r="F459" s="10"/>
      <c r="G459" s="1"/>
      <c r="H459" s="120"/>
      <c r="I459" s="6"/>
      <c r="J459" s="2"/>
      <c r="K459" s="2"/>
      <c r="L459" s="2"/>
      <c r="M459" s="2"/>
      <c r="N459" s="2"/>
      <c r="O459" s="2"/>
      <c r="P459" s="2"/>
      <c r="Q459" s="2"/>
      <c r="R459" s="2"/>
      <c r="S459" s="2"/>
      <c r="T459" s="2"/>
      <c r="U459" s="2"/>
      <c r="V459" s="2"/>
      <c r="W459" s="2"/>
      <c r="X459" s="2"/>
      <c r="Y459" s="2"/>
      <c r="Z459" s="2"/>
    </row>
    <row r="460" spans="2:26" ht="15.75" customHeight="1">
      <c r="B460" s="2"/>
      <c r="C460" s="10"/>
      <c r="D460" s="1"/>
      <c r="E460" s="11"/>
      <c r="F460" s="10"/>
      <c r="G460" s="1"/>
      <c r="H460" s="120"/>
      <c r="I460" s="6"/>
      <c r="J460" s="2"/>
      <c r="K460" s="2"/>
      <c r="L460" s="2"/>
      <c r="M460" s="2"/>
      <c r="N460" s="2"/>
      <c r="O460" s="2"/>
      <c r="P460" s="2"/>
      <c r="Q460" s="2"/>
      <c r="R460" s="2"/>
      <c r="S460" s="2"/>
      <c r="T460" s="2"/>
      <c r="U460" s="2"/>
      <c r="V460" s="2"/>
      <c r="W460" s="2"/>
      <c r="X460" s="2"/>
      <c r="Y460" s="2"/>
      <c r="Z460" s="2"/>
    </row>
    <row r="461" spans="2:26" ht="15.75" customHeight="1">
      <c r="B461" s="2"/>
      <c r="C461" s="10"/>
      <c r="D461" s="1"/>
      <c r="E461" s="11"/>
      <c r="F461" s="10"/>
      <c r="G461" s="1"/>
      <c r="H461" s="120"/>
      <c r="I461" s="6"/>
      <c r="J461" s="2"/>
      <c r="K461" s="2"/>
      <c r="L461" s="2"/>
      <c r="M461" s="2"/>
      <c r="N461" s="2"/>
      <c r="O461" s="2"/>
      <c r="P461" s="2"/>
      <c r="Q461" s="2"/>
      <c r="R461" s="2"/>
      <c r="S461" s="2"/>
      <c r="T461" s="2"/>
      <c r="U461" s="2"/>
      <c r="V461" s="2"/>
      <c r="W461" s="2"/>
      <c r="X461" s="2"/>
      <c r="Y461" s="2"/>
      <c r="Z461" s="2"/>
    </row>
    <row r="462" spans="2:26" ht="15.75" customHeight="1">
      <c r="B462" s="2"/>
      <c r="C462" s="10"/>
      <c r="D462" s="1"/>
      <c r="E462" s="11"/>
      <c r="F462" s="10"/>
      <c r="G462" s="1"/>
      <c r="H462" s="120"/>
      <c r="I462" s="6"/>
      <c r="J462" s="2"/>
      <c r="K462" s="2"/>
      <c r="L462" s="2"/>
      <c r="M462" s="2"/>
      <c r="N462" s="2"/>
      <c r="O462" s="2"/>
      <c r="P462" s="2"/>
      <c r="Q462" s="2"/>
      <c r="R462" s="2"/>
      <c r="S462" s="2"/>
      <c r="T462" s="2"/>
      <c r="U462" s="2"/>
      <c r="V462" s="2"/>
      <c r="W462" s="2"/>
      <c r="X462" s="2"/>
      <c r="Y462" s="2"/>
      <c r="Z462" s="2"/>
    </row>
    <row r="463" spans="2:26" ht="15.75" customHeight="1">
      <c r="B463" s="2"/>
      <c r="C463" s="10"/>
      <c r="D463" s="1"/>
      <c r="E463" s="11"/>
      <c r="F463" s="10"/>
      <c r="G463" s="1"/>
      <c r="H463" s="120"/>
      <c r="I463" s="6"/>
      <c r="J463" s="2"/>
      <c r="K463" s="2"/>
      <c r="L463" s="2"/>
      <c r="M463" s="2"/>
      <c r="N463" s="2"/>
      <c r="O463" s="2"/>
      <c r="P463" s="2"/>
      <c r="Q463" s="2"/>
      <c r="R463" s="2"/>
      <c r="S463" s="2"/>
      <c r="T463" s="2"/>
      <c r="U463" s="2"/>
      <c r="V463" s="2"/>
      <c r="W463" s="2"/>
      <c r="X463" s="2"/>
      <c r="Y463" s="2"/>
      <c r="Z463" s="2"/>
    </row>
    <row r="464" spans="2:26" ht="15.75" customHeight="1">
      <c r="B464" s="2"/>
      <c r="C464" s="10"/>
      <c r="D464" s="1"/>
      <c r="E464" s="11"/>
      <c r="F464" s="10"/>
      <c r="G464" s="1"/>
      <c r="H464" s="120"/>
      <c r="I464" s="6"/>
      <c r="J464" s="2"/>
      <c r="K464" s="2"/>
      <c r="L464" s="2"/>
      <c r="M464" s="2"/>
      <c r="N464" s="2"/>
      <c r="O464" s="2"/>
      <c r="P464" s="2"/>
      <c r="Q464" s="2"/>
      <c r="R464" s="2"/>
      <c r="S464" s="2"/>
      <c r="T464" s="2"/>
      <c r="U464" s="2"/>
      <c r="V464" s="2"/>
      <c r="W464" s="2"/>
      <c r="X464" s="2"/>
      <c r="Y464" s="2"/>
      <c r="Z464" s="2"/>
    </row>
    <row r="465" spans="2:26" ht="15.75" customHeight="1">
      <c r="B465" s="2"/>
      <c r="C465" s="10"/>
      <c r="D465" s="1"/>
      <c r="E465" s="11"/>
      <c r="F465" s="10"/>
      <c r="G465" s="1"/>
      <c r="H465" s="120"/>
      <c r="I465" s="6"/>
      <c r="J465" s="2"/>
      <c r="K465" s="2"/>
      <c r="L465" s="2"/>
      <c r="M465" s="2"/>
      <c r="N465" s="2"/>
      <c r="O465" s="2"/>
      <c r="P465" s="2"/>
      <c r="Q465" s="2"/>
      <c r="R465" s="2"/>
      <c r="S465" s="2"/>
      <c r="T465" s="2"/>
      <c r="U465" s="2"/>
      <c r="V465" s="2"/>
      <c r="W465" s="2"/>
      <c r="X465" s="2"/>
      <c r="Y465" s="2"/>
      <c r="Z465" s="2"/>
    </row>
    <row r="466" spans="2:26" ht="15.75" customHeight="1">
      <c r="B466" s="2"/>
      <c r="C466" s="10"/>
      <c r="D466" s="1"/>
      <c r="E466" s="11"/>
      <c r="F466" s="10"/>
      <c r="G466" s="1"/>
      <c r="H466" s="120"/>
      <c r="I466" s="6"/>
      <c r="J466" s="2"/>
      <c r="K466" s="2"/>
      <c r="L466" s="2"/>
      <c r="M466" s="2"/>
      <c r="N466" s="2"/>
      <c r="O466" s="2"/>
      <c r="P466" s="2"/>
      <c r="Q466" s="2"/>
      <c r="R466" s="2"/>
      <c r="S466" s="2"/>
      <c r="T466" s="2"/>
      <c r="U466" s="2"/>
      <c r="V466" s="2"/>
      <c r="W466" s="2"/>
      <c r="X466" s="2"/>
      <c r="Y466" s="2"/>
      <c r="Z466" s="2"/>
    </row>
    <row r="467" spans="2:26" ht="15.75" customHeight="1">
      <c r="B467" s="2"/>
      <c r="C467" s="10"/>
      <c r="D467" s="1"/>
      <c r="E467" s="11"/>
      <c r="F467" s="10"/>
      <c r="G467" s="1"/>
      <c r="H467" s="120"/>
      <c r="I467" s="6"/>
      <c r="J467" s="2"/>
      <c r="K467" s="2"/>
      <c r="L467" s="2"/>
      <c r="M467" s="2"/>
      <c r="N467" s="2"/>
      <c r="O467" s="2"/>
      <c r="P467" s="2"/>
      <c r="Q467" s="2"/>
      <c r="R467" s="2"/>
      <c r="S467" s="2"/>
      <c r="T467" s="2"/>
      <c r="U467" s="2"/>
      <c r="V467" s="2"/>
      <c r="W467" s="2"/>
      <c r="X467" s="2"/>
      <c r="Y467" s="2"/>
      <c r="Z467" s="2"/>
    </row>
    <row r="468" spans="2:26" ht="15.75" customHeight="1">
      <c r="B468" s="2"/>
      <c r="C468" s="10"/>
      <c r="D468" s="1"/>
      <c r="E468" s="11"/>
      <c r="F468" s="10"/>
      <c r="G468" s="1"/>
      <c r="H468" s="120"/>
      <c r="I468" s="6"/>
      <c r="J468" s="2"/>
      <c r="K468" s="2"/>
      <c r="L468" s="2"/>
      <c r="M468" s="2"/>
      <c r="N468" s="2"/>
      <c r="O468" s="2"/>
      <c r="P468" s="2"/>
      <c r="Q468" s="2"/>
      <c r="R468" s="2"/>
      <c r="S468" s="2"/>
      <c r="T468" s="2"/>
      <c r="U468" s="2"/>
      <c r="V468" s="2"/>
      <c r="W468" s="2"/>
      <c r="X468" s="2"/>
      <c r="Y468" s="2"/>
      <c r="Z468" s="2"/>
    </row>
    <row r="469" spans="2:26" ht="15.75" customHeight="1">
      <c r="B469" s="2"/>
      <c r="C469" s="10"/>
      <c r="D469" s="1"/>
      <c r="E469" s="11"/>
      <c r="F469" s="10"/>
      <c r="G469" s="1"/>
      <c r="H469" s="120"/>
      <c r="I469" s="6"/>
      <c r="J469" s="2"/>
      <c r="K469" s="2"/>
      <c r="L469" s="2"/>
      <c r="M469" s="2"/>
      <c r="N469" s="2"/>
      <c r="O469" s="2"/>
      <c r="P469" s="2"/>
      <c r="Q469" s="2"/>
      <c r="R469" s="2"/>
      <c r="S469" s="2"/>
      <c r="T469" s="2"/>
      <c r="U469" s="2"/>
      <c r="V469" s="2"/>
      <c r="W469" s="2"/>
      <c r="X469" s="2"/>
      <c r="Y469" s="2"/>
      <c r="Z469" s="2"/>
    </row>
    <row r="470" spans="2:26" ht="15.75" customHeight="1">
      <c r="B470" s="2"/>
      <c r="C470" s="10"/>
      <c r="D470" s="1"/>
      <c r="E470" s="11"/>
      <c r="F470" s="10"/>
      <c r="G470" s="1"/>
      <c r="H470" s="120"/>
      <c r="I470" s="6"/>
      <c r="J470" s="2"/>
      <c r="K470" s="2"/>
      <c r="L470" s="2"/>
      <c r="M470" s="2"/>
      <c r="N470" s="2"/>
      <c r="O470" s="2"/>
      <c r="P470" s="2"/>
      <c r="Q470" s="2"/>
      <c r="R470" s="2"/>
      <c r="S470" s="2"/>
      <c r="T470" s="2"/>
      <c r="U470" s="2"/>
      <c r="V470" s="2"/>
      <c r="W470" s="2"/>
      <c r="X470" s="2"/>
      <c r="Y470" s="2"/>
      <c r="Z470" s="2"/>
    </row>
    <row r="471" spans="2:26" ht="15.75" customHeight="1">
      <c r="B471" s="2"/>
      <c r="C471" s="10"/>
      <c r="D471" s="1"/>
      <c r="E471" s="11"/>
      <c r="F471" s="10"/>
      <c r="G471" s="1"/>
      <c r="H471" s="120"/>
      <c r="I471" s="6"/>
      <c r="J471" s="2"/>
      <c r="K471" s="2"/>
      <c r="L471" s="2"/>
      <c r="M471" s="2"/>
      <c r="N471" s="2"/>
      <c r="O471" s="2"/>
      <c r="P471" s="2"/>
      <c r="Q471" s="2"/>
      <c r="R471" s="2"/>
      <c r="S471" s="2"/>
      <c r="T471" s="2"/>
      <c r="U471" s="2"/>
      <c r="V471" s="2"/>
      <c r="W471" s="2"/>
      <c r="X471" s="2"/>
      <c r="Y471" s="2"/>
      <c r="Z471" s="2"/>
    </row>
    <row r="472" spans="2:26" ht="15.75" customHeight="1">
      <c r="B472" s="2"/>
      <c r="C472" s="10"/>
      <c r="D472" s="1"/>
      <c r="E472" s="11"/>
      <c r="F472" s="10"/>
      <c r="G472" s="1"/>
      <c r="H472" s="120"/>
      <c r="I472" s="6"/>
      <c r="J472" s="2"/>
      <c r="K472" s="2"/>
      <c r="L472" s="2"/>
      <c r="M472" s="2"/>
      <c r="N472" s="2"/>
      <c r="O472" s="2"/>
      <c r="P472" s="2"/>
      <c r="Q472" s="2"/>
      <c r="R472" s="2"/>
      <c r="S472" s="2"/>
      <c r="T472" s="2"/>
      <c r="U472" s="2"/>
      <c r="V472" s="2"/>
      <c r="W472" s="2"/>
      <c r="X472" s="2"/>
      <c r="Y472" s="2"/>
      <c r="Z472" s="2"/>
    </row>
    <row r="473" spans="2:26" ht="15.75" customHeight="1">
      <c r="B473" s="2"/>
      <c r="C473" s="10"/>
      <c r="D473" s="1"/>
      <c r="E473" s="11"/>
      <c r="F473" s="10"/>
      <c r="G473" s="1"/>
      <c r="H473" s="120"/>
      <c r="I473" s="6"/>
      <c r="J473" s="2"/>
      <c r="K473" s="2"/>
      <c r="L473" s="2"/>
      <c r="M473" s="2"/>
      <c r="N473" s="2"/>
      <c r="O473" s="2"/>
      <c r="P473" s="2"/>
      <c r="Q473" s="2"/>
      <c r="R473" s="2"/>
      <c r="S473" s="2"/>
      <c r="T473" s="2"/>
      <c r="U473" s="2"/>
      <c r="V473" s="2"/>
      <c r="W473" s="2"/>
      <c r="X473" s="2"/>
      <c r="Y473" s="2"/>
      <c r="Z473" s="2"/>
    </row>
    <row r="474" spans="2:26" ht="15.75" customHeight="1">
      <c r="B474" s="2"/>
      <c r="C474" s="10"/>
      <c r="D474" s="1"/>
      <c r="E474" s="11"/>
      <c r="F474" s="10"/>
      <c r="G474" s="1"/>
      <c r="H474" s="120"/>
      <c r="I474" s="6"/>
      <c r="J474" s="2"/>
      <c r="K474" s="2"/>
      <c r="L474" s="2"/>
      <c r="M474" s="2"/>
      <c r="N474" s="2"/>
      <c r="O474" s="2"/>
      <c r="P474" s="2"/>
      <c r="Q474" s="2"/>
      <c r="R474" s="2"/>
      <c r="S474" s="2"/>
      <c r="T474" s="2"/>
      <c r="U474" s="2"/>
      <c r="V474" s="2"/>
      <c r="W474" s="2"/>
      <c r="X474" s="2"/>
      <c r="Y474" s="2"/>
      <c r="Z474" s="2"/>
    </row>
    <row r="475" spans="2:26" ht="15.75" customHeight="1">
      <c r="B475" s="2"/>
      <c r="C475" s="10"/>
      <c r="D475" s="1"/>
      <c r="E475" s="11"/>
      <c r="F475" s="10"/>
      <c r="G475" s="1"/>
      <c r="H475" s="120"/>
      <c r="I475" s="6"/>
      <c r="J475" s="2"/>
      <c r="K475" s="2"/>
      <c r="L475" s="2"/>
      <c r="M475" s="2"/>
      <c r="N475" s="2"/>
      <c r="O475" s="2"/>
      <c r="P475" s="2"/>
      <c r="Q475" s="2"/>
      <c r="R475" s="2"/>
      <c r="S475" s="2"/>
      <c r="T475" s="2"/>
      <c r="U475" s="2"/>
      <c r="V475" s="2"/>
      <c r="W475" s="2"/>
      <c r="X475" s="2"/>
      <c r="Y475" s="2"/>
      <c r="Z475" s="2"/>
    </row>
    <row r="476" spans="2:26" ht="15.75" customHeight="1">
      <c r="B476" s="2"/>
      <c r="C476" s="10"/>
      <c r="D476" s="1"/>
      <c r="E476" s="11"/>
      <c r="F476" s="10"/>
      <c r="G476" s="1"/>
      <c r="H476" s="120"/>
      <c r="I476" s="6"/>
      <c r="J476" s="2"/>
      <c r="K476" s="2"/>
      <c r="L476" s="2"/>
      <c r="M476" s="2"/>
      <c r="N476" s="2"/>
      <c r="O476" s="2"/>
      <c r="P476" s="2"/>
      <c r="Q476" s="2"/>
      <c r="R476" s="2"/>
      <c r="S476" s="2"/>
      <c r="T476" s="2"/>
      <c r="U476" s="2"/>
      <c r="V476" s="2"/>
      <c r="W476" s="2"/>
      <c r="X476" s="2"/>
      <c r="Y476" s="2"/>
      <c r="Z476" s="2"/>
    </row>
    <row r="477" spans="2:26" ht="15.75" customHeight="1">
      <c r="B477" s="2"/>
      <c r="C477" s="10"/>
      <c r="D477" s="1"/>
      <c r="E477" s="11"/>
      <c r="F477" s="10"/>
      <c r="G477" s="1"/>
      <c r="H477" s="120"/>
      <c r="I477" s="6"/>
      <c r="J477" s="2"/>
      <c r="K477" s="2"/>
      <c r="L477" s="2"/>
      <c r="M477" s="2"/>
      <c r="N477" s="2"/>
      <c r="O477" s="2"/>
      <c r="P477" s="2"/>
      <c r="Q477" s="2"/>
      <c r="R477" s="2"/>
      <c r="S477" s="2"/>
      <c r="T477" s="2"/>
      <c r="U477" s="2"/>
      <c r="V477" s="2"/>
      <c r="W477" s="2"/>
      <c r="X477" s="2"/>
      <c r="Y477" s="2"/>
      <c r="Z477" s="2"/>
    </row>
    <row r="478" spans="2:26" ht="15.75" customHeight="1">
      <c r="B478" s="2"/>
      <c r="C478" s="10"/>
      <c r="D478" s="1"/>
      <c r="E478" s="11"/>
      <c r="F478" s="10"/>
      <c r="G478" s="1"/>
      <c r="H478" s="120"/>
      <c r="I478" s="6"/>
      <c r="J478" s="2"/>
      <c r="K478" s="2"/>
      <c r="L478" s="2"/>
      <c r="M478" s="2"/>
      <c r="N478" s="2"/>
      <c r="O478" s="2"/>
      <c r="P478" s="2"/>
      <c r="Q478" s="2"/>
      <c r="R478" s="2"/>
      <c r="S478" s="2"/>
      <c r="T478" s="2"/>
      <c r="U478" s="2"/>
      <c r="V478" s="2"/>
      <c r="W478" s="2"/>
      <c r="X478" s="2"/>
      <c r="Y478" s="2"/>
      <c r="Z478" s="2"/>
    </row>
    <row r="479" spans="2:26" ht="15.75" customHeight="1">
      <c r="B479" s="2"/>
      <c r="C479" s="10"/>
      <c r="D479" s="1"/>
      <c r="E479" s="11"/>
      <c r="F479" s="10"/>
      <c r="G479" s="1"/>
      <c r="H479" s="120"/>
      <c r="I479" s="6"/>
      <c r="J479" s="2"/>
      <c r="K479" s="2"/>
      <c r="L479" s="2"/>
      <c r="M479" s="2"/>
      <c r="N479" s="2"/>
      <c r="O479" s="2"/>
      <c r="P479" s="2"/>
      <c r="Q479" s="2"/>
      <c r="R479" s="2"/>
      <c r="S479" s="2"/>
      <c r="T479" s="2"/>
      <c r="U479" s="2"/>
      <c r="V479" s="2"/>
      <c r="W479" s="2"/>
      <c r="X479" s="2"/>
      <c r="Y479" s="2"/>
      <c r="Z479" s="2"/>
    </row>
    <row r="480" spans="2:26" ht="15.75" customHeight="1">
      <c r="B480" s="2"/>
      <c r="C480" s="10"/>
      <c r="D480" s="1"/>
      <c r="E480" s="11"/>
      <c r="F480" s="10"/>
      <c r="G480" s="1"/>
      <c r="H480" s="120"/>
      <c r="I480" s="6"/>
      <c r="J480" s="2"/>
      <c r="K480" s="2"/>
      <c r="L480" s="2"/>
      <c r="M480" s="2"/>
      <c r="N480" s="2"/>
      <c r="O480" s="2"/>
      <c r="P480" s="2"/>
      <c r="Q480" s="2"/>
      <c r="R480" s="2"/>
      <c r="S480" s="2"/>
      <c r="T480" s="2"/>
      <c r="U480" s="2"/>
      <c r="V480" s="2"/>
      <c r="W480" s="2"/>
      <c r="X480" s="2"/>
      <c r="Y480" s="2"/>
      <c r="Z480" s="2"/>
    </row>
    <row r="481" spans="2:26" ht="15.75" customHeight="1">
      <c r="B481" s="2"/>
      <c r="C481" s="10"/>
      <c r="D481" s="1"/>
      <c r="E481" s="11"/>
      <c r="F481" s="10"/>
      <c r="G481" s="1"/>
      <c r="H481" s="120"/>
      <c r="I481" s="6"/>
      <c r="J481" s="2"/>
      <c r="K481" s="2"/>
      <c r="L481" s="2"/>
      <c r="M481" s="2"/>
      <c r="N481" s="2"/>
      <c r="O481" s="2"/>
      <c r="P481" s="2"/>
      <c r="Q481" s="2"/>
      <c r="R481" s="2"/>
      <c r="S481" s="2"/>
      <c r="T481" s="2"/>
      <c r="U481" s="2"/>
      <c r="V481" s="2"/>
      <c r="W481" s="2"/>
      <c r="X481" s="2"/>
      <c r="Y481" s="2"/>
      <c r="Z481" s="2"/>
    </row>
    <row r="482" spans="2:26" ht="15.75" customHeight="1">
      <c r="B482" s="2"/>
      <c r="C482" s="10"/>
      <c r="D482" s="1"/>
      <c r="E482" s="11"/>
      <c r="F482" s="10"/>
      <c r="G482" s="1"/>
      <c r="H482" s="120"/>
      <c r="I482" s="6"/>
      <c r="J482" s="2"/>
      <c r="K482" s="2"/>
      <c r="L482" s="2"/>
      <c r="M482" s="2"/>
      <c r="N482" s="2"/>
      <c r="O482" s="2"/>
      <c r="P482" s="2"/>
      <c r="Q482" s="2"/>
      <c r="R482" s="2"/>
      <c r="S482" s="2"/>
      <c r="T482" s="2"/>
      <c r="U482" s="2"/>
      <c r="V482" s="2"/>
      <c r="W482" s="2"/>
      <c r="X482" s="2"/>
      <c r="Y482" s="2"/>
      <c r="Z482" s="2"/>
    </row>
    <row r="483" spans="2:26" ht="15.75" customHeight="1">
      <c r="B483" s="2"/>
      <c r="C483" s="10"/>
      <c r="D483" s="1"/>
      <c r="E483" s="11"/>
      <c r="F483" s="10"/>
      <c r="G483" s="1"/>
      <c r="H483" s="120"/>
      <c r="I483" s="6"/>
      <c r="J483" s="2"/>
      <c r="K483" s="2"/>
      <c r="L483" s="2"/>
      <c r="M483" s="2"/>
      <c r="N483" s="2"/>
      <c r="O483" s="2"/>
      <c r="P483" s="2"/>
      <c r="Q483" s="2"/>
      <c r="R483" s="2"/>
      <c r="S483" s="2"/>
      <c r="T483" s="2"/>
      <c r="U483" s="2"/>
      <c r="V483" s="2"/>
      <c r="W483" s="2"/>
      <c r="X483" s="2"/>
      <c r="Y483" s="2"/>
      <c r="Z483" s="2"/>
    </row>
    <row r="484" spans="2:26" ht="15.75" customHeight="1">
      <c r="B484" s="2"/>
      <c r="C484" s="10"/>
      <c r="D484" s="1"/>
      <c r="E484" s="11"/>
      <c r="F484" s="10"/>
      <c r="G484" s="1"/>
      <c r="H484" s="120"/>
      <c r="I484" s="6"/>
      <c r="J484" s="2"/>
      <c r="K484" s="2"/>
      <c r="L484" s="2"/>
      <c r="M484" s="2"/>
      <c r="N484" s="2"/>
      <c r="O484" s="2"/>
      <c r="P484" s="2"/>
      <c r="Q484" s="2"/>
      <c r="R484" s="2"/>
      <c r="S484" s="2"/>
      <c r="T484" s="2"/>
      <c r="U484" s="2"/>
      <c r="V484" s="2"/>
      <c r="W484" s="2"/>
      <c r="X484" s="2"/>
      <c r="Y484" s="2"/>
      <c r="Z484" s="2"/>
    </row>
    <row r="485" spans="2:26" ht="15.75" customHeight="1">
      <c r="B485" s="2"/>
      <c r="C485" s="10"/>
      <c r="D485" s="1"/>
      <c r="E485" s="11"/>
      <c r="F485" s="10"/>
      <c r="G485" s="1"/>
      <c r="H485" s="120"/>
      <c r="I485" s="6"/>
      <c r="J485" s="2"/>
      <c r="K485" s="2"/>
      <c r="L485" s="2"/>
      <c r="M485" s="2"/>
      <c r="N485" s="2"/>
      <c r="O485" s="2"/>
      <c r="P485" s="2"/>
      <c r="Q485" s="2"/>
      <c r="R485" s="2"/>
      <c r="S485" s="2"/>
      <c r="T485" s="2"/>
      <c r="U485" s="2"/>
      <c r="V485" s="2"/>
      <c r="W485" s="2"/>
      <c r="X485" s="2"/>
      <c r="Y485" s="2"/>
      <c r="Z485" s="2"/>
    </row>
    <row r="486" spans="2:26" ht="15.75" customHeight="1">
      <c r="B486" s="2"/>
      <c r="C486" s="10"/>
      <c r="D486" s="1"/>
      <c r="E486" s="11"/>
      <c r="F486" s="10"/>
      <c r="G486" s="1"/>
      <c r="H486" s="120"/>
      <c r="I486" s="6"/>
      <c r="J486" s="2"/>
      <c r="K486" s="2"/>
      <c r="L486" s="2"/>
      <c r="M486" s="2"/>
      <c r="N486" s="2"/>
      <c r="O486" s="2"/>
      <c r="P486" s="2"/>
      <c r="Q486" s="2"/>
      <c r="R486" s="2"/>
      <c r="S486" s="2"/>
      <c r="T486" s="2"/>
      <c r="U486" s="2"/>
      <c r="V486" s="2"/>
      <c r="W486" s="2"/>
      <c r="X486" s="2"/>
      <c r="Y486" s="2"/>
      <c r="Z486" s="2"/>
    </row>
    <row r="487" spans="2:26" ht="15.75" customHeight="1">
      <c r="B487" s="2"/>
      <c r="C487" s="10"/>
      <c r="D487" s="1"/>
      <c r="E487" s="11"/>
      <c r="F487" s="10"/>
      <c r="G487" s="1"/>
      <c r="H487" s="120"/>
      <c r="I487" s="6"/>
      <c r="J487" s="2"/>
      <c r="K487" s="2"/>
      <c r="L487" s="2"/>
      <c r="M487" s="2"/>
      <c r="N487" s="2"/>
      <c r="O487" s="2"/>
      <c r="P487" s="2"/>
      <c r="Q487" s="2"/>
      <c r="R487" s="2"/>
      <c r="S487" s="2"/>
      <c r="T487" s="2"/>
      <c r="U487" s="2"/>
      <c r="V487" s="2"/>
      <c r="W487" s="2"/>
      <c r="X487" s="2"/>
      <c r="Y487" s="2"/>
      <c r="Z487" s="2"/>
    </row>
    <row r="488" spans="2:26" ht="15.75" customHeight="1">
      <c r="B488" s="2"/>
      <c r="C488" s="10"/>
      <c r="D488" s="1"/>
      <c r="E488" s="11"/>
      <c r="F488" s="10"/>
      <c r="G488" s="1"/>
      <c r="H488" s="120"/>
      <c r="I488" s="6"/>
      <c r="J488" s="2"/>
      <c r="K488" s="2"/>
      <c r="L488" s="2"/>
      <c r="M488" s="2"/>
      <c r="N488" s="2"/>
      <c r="O488" s="2"/>
      <c r="P488" s="2"/>
      <c r="Q488" s="2"/>
      <c r="R488" s="2"/>
      <c r="S488" s="2"/>
      <c r="T488" s="2"/>
      <c r="U488" s="2"/>
      <c r="V488" s="2"/>
      <c r="W488" s="2"/>
      <c r="X488" s="2"/>
      <c r="Y488" s="2"/>
      <c r="Z488" s="2"/>
    </row>
    <row r="489" spans="2:26" ht="15.75" customHeight="1">
      <c r="B489" s="2"/>
      <c r="C489" s="10"/>
      <c r="D489" s="1"/>
      <c r="E489" s="11"/>
      <c r="F489" s="10"/>
      <c r="G489" s="1"/>
      <c r="H489" s="120"/>
      <c r="I489" s="6"/>
      <c r="J489" s="2"/>
      <c r="K489" s="2"/>
      <c r="L489" s="2"/>
      <c r="M489" s="2"/>
      <c r="N489" s="2"/>
      <c r="O489" s="2"/>
      <c r="P489" s="2"/>
      <c r="Q489" s="2"/>
      <c r="R489" s="2"/>
      <c r="S489" s="2"/>
      <c r="T489" s="2"/>
      <c r="U489" s="2"/>
      <c r="V489" s="2"/>
      <c r="W489" s="2"/>
      <c r="X489" s="2"/>
      <c r="Y489" s="2"/>
      <c r="Z489" s="2"/>
    </row>
    <row r="490" spans="2:26" ht="15.75" customHeight="1">
      <c r="B490" s="2"/>
      <c r="C490" s="10"/>
      <c r="D490" s="1"/>
      <c r="E490" s="11"/>
      <c r="F490" s="10"/>
      <c r="G490" s="1"/>
      <c r="H490" s="120"/>
      <c r="I490" s="6"/>
      <c r="J490" s="2"/>
      <c r="K490" s="2"/>
      <c r="L490" s="2"/>
      <c r="M490" s="2"/>
      <c r="N490" s="2"/>
      <c r="O490" s="2"/>
      <c r="P490" s="2"/>
      <c r="Q490" s="2"/>
      <c r="R490" s="2"/>
      <c r="S490" s="2"/>
      <c r="T490" s="2"/>
      <c r="U490" s="2"/>
      <c r="V490" s="2"/>
      <c r="W490" s="2"/>
      <c r="X490" s="2"/>
      <c r="Y490" s="2"/>
      <c r="Z490" s="2"/>
    </row>
    <row r="491" spans="2:26" ht="15.75" customHeight="1">
      <c r="B491" s="2"/>
      <c r="C491" s="10"/>
      <c r="D491" s="1"/>
      <c r="E491" s="11"/>
      <c r="F491" s="10"/>
      <c r="G491" s="1"/>
      <c r="H491" s="120"/>
      <c r="I491" s="6"/>
      <c r="J491" s="2"/>
      <c r="K491" s="2"/>
      <c r="L491" s="2"/>
      <c r="M491" s="2"/>
      <c r="N491" s="2"/>
      <c r="O491" s="2"/>
      <c r="P491" s="2"/>
      <c r="Q491" s="2"/>
      <c r="R491" s="2"/>
      <c r="S491" s="2"/>
      <c r="T491" s="2"/>
      <c r="U491" s="2"/>
      <c r="V491" s="2"/>
      <c r="W491" s="2"/>
      <c r="X491" s="2"/>
      <c r="Y491" s="2"/>
      <c r="Z491" s="2"/>
    </row>
    <row r="492" spans="2:26" ht="15.75" customHeight="1">
      <c r="B492" s="2"/>
      <c r="C492" s="10"/>
      <c r="D492" s="1"/>
      <c r="E492" s="11"/>
      <c r="F492" s="10"/>
      <c r="G492" s="1"/>
      <c r="H492" s="120"/>
      <c r="I492" s="6"/>
      <c r="J492" s="2"/>
      <c r="K492" s="2"/>
      <c r="L492" s="2"/>
      <c r="M492" s="2"/>
      <c r="N492" s="2"/>
      <c r="O492" s="2"/>
      <c r="P492" s="2"/>
      <c r="Q492" s="2"/>
      <c r="R492" s="2"/>
      <c r="S492" s="2"/>
      <c r="T492" s="2"/>
      <c r="U492" s="2"/>
      <c r="V492" s="2"/>
      <c r="W492" s="2"/>
      <c r="X492" s="2"/>
      <c r="Y492" s="2"/>
      <c r="Z492" s="2"/>
    </row>
    <row r="493" spans="2:26" ht="15.75" customHeight="1">
      <c r="B493" s="2"/>
      <c r="C493" s="10"/>
      <c r="D493" s="1"/>
      <c r="E493" s="11"/>
      <c r="F493" s="10"/>
      <c r="G493" s="1"/>
      <c r="H493" s="120"/>
      <c r="I493" s="6"/>
      <c r="J493" s="2"/>
      <c r="K493" s="2"/>
      <c r="L493" s="2"/>
      <c r="M493" s="2"/>
      <c r="N493" s="2"/>
      <c r="O493" s="2"/>
      <c r="P493" s="2"/>
      <c r="Q493" s="2"/>
      <c r="R493" s="2"/>
      <c r="S493" s="2"/>
      <c r="T493" s="2"/>
      <c r="U493" s="2"/>
      <c r="V493" s="2"/>
      <c r="W493" s="2"/>
      <c r="X493" s="2"/>
      <c r="Y493" s="2"/>
      <c r="Z493" s="2"/>
    </row>
    <row r="494" spans="2:26" ht="15.75" customHeight="1">
      <c r="B494" s="2"/>
      <c r="C494" s="10"/>
      <c r="D494" s="1"/>
      <c r="E494" s="11"/>
      <c r="F494" s="10"/>
      <c r="G494" s="1"/>
      <c r="H494" s="120"/>
      <c r="I494" s="6"/>
      <c r="J494" s="2"/>
      <c r="K494" s="2"/>
      <c r="L494" s="2"/>
      <c r="M494" s="2"/>
      <c r="N494" s="2"/>
      <c r="O494" s="2"/>
      <c r="P494" s="2"/>
      <c r="Q494" s="2"/>
      <c r="R494" s="2"/>
      <c r="S494" s="2"/>
      <c r="T494" s="2"/>
      <c r="U494" s="2"/>
      <c r="V494" s="2"/>
      <c r="W494" s="2"/>
      <c r="X494" s="2"/>
      <c r="Y494" s="2"/>
      <c r="Z494" s="2"/>
    </row>
    <row r="495" spans="2:26" ht="15.75" customHeight="1">
      <c r="B495" s="2"/>
      <c r="C495" s="10"/>
      <c r="D495" s="1"/>
      <c r="E495" s="11"/>
      <c r="F495" s="10"/>
      <c r="G495" s="1"/>
      <c r="H495" s="120"/>
      <c r="I495" s="6"/>
      <c r="J495" s="2"/>
      <c r="K495" s="2"/>
      <c r="L495" s="2"/>
      <c r="M495" s="2"/>
      <c r="N495" s="2"/>
      <c r="O495" s="2"/>
      <c r="P495" s="2"/>
      <c r="Q495" s="2"/>
      <c r="R495" s="2"/>
      <c r="S495" s="2"/>
      <c r="T495" s="2"/>
      <c r="U495" s="2"/>
      <c r="V495" s="2"/>
      <c r="W495" s="2"/>
      <c r="X495" s="2"/>
      <c r="Y495" s="2"/>
      <c r="Z495" s="2"/>
    </row>
    <row r="496" spans="2:26" ht="15.75" customHeight="1">
      <c r="B496" s="2"/>
      <c r="C496" s="10"/>
      <c r="D496" s="1"/>
      <c r="E496" s="11"/>
      <c r="F496" s="10"/>
      <c r="G496" s="1"/>
      <c r="H496" s="120"/>
      <c r="I496" s="6"/>
      <c r="J496" s="2"/>
      <c r="K496" s="2"/>
      <c r="L496" s="2"/>
      <c r="M496" s="2"/>
      <c r="N496" s="2"/>
      <c r="O496" s="2"/>
      <c r="P496" s="2"/>
      <c r="Q496" s="2"/>
      <c r="R496" s="2"/>
      <c r="S496" s="2"/>
      <c r="T496" s="2"/>
      <c r="U496" s="2"/>
      <c r="V496" s="2"/>
      <c r="W496" s="2"/>
      <c r="X496" s="2"/>
      <c r="Y496" s="2"/>
      <c r="Z496" s="2"/>
    </row>
    <row r="497" spans="2:26" ht="15.75" customHeight="1">
      <c r="B497" s="2"/>
      <c r="C497" s="10"/>
      <c r="D497" s="1"/>
      <c r="E497" s="11"/>
      <c r="F497" s="10"/>
      <c r="G497" s="1"/>
      <c r="H497" s="120"/>
      <c r="I497" s="6"/>
      <c r="J497" s="2"/>
      <c r="K497" s="2"/>
      <c r="L497" s="2"/>
      <c r="M497" s="2"/>
      <c r="N497" s="2"/>
      <c r="O497" s="2"/>
      <c r="P497" s="2"/>
      <c r="Q497" s="2"/>
      <c r="R497" s="2"/>
      <c r="S497" s="2"/>
      <c r="T497" s="2"/>
      <c r="U497" s="2"/>
      <c r="V497" s="2"/>
      <c r="W497" s="2"/>
      <c r="X497" s="2"/>
      <c r="Y497" s="2"/>
      <c r="Z497" s="2"/>
    </row>
    <row r="498" spans="2:26" ht="15.75" customHeight="1">
      <c r="B498" s="2"/>
      <c r="C498" s="10"/>
      <c r="D498" s="1"/>
      <c r="E498" s="11"/>
      <c r="F498" s="10"/>
      <c r="G498" s="1"/>
      <c r="H498" s="120"/>
      <c r="I498" s="6"/>
      <c r="J498" s="2"/>
      <c r="K498" s="2"/>
      <c r="L498" s="2"/>
      <c r="M498" s="2"/>
      <c r="N498" s="2"/>
      <c r="O498" s="2"/>
      <c r="P498" s="2"/>
      <c r="Q498" s="2"/>
      <c r="R498" s="2"/>
      <c r="S498" s="2"/>
      <c r="T498" s="2"/>
      <c r="U498" s="2"/>
      <c r="V498" s="2"/>
      <c r="W498" s="2"/>
      <c r="X498" s="2"/>
      <c r="Y498" s="2"/>
      <c r="Z498" s="2"/>
    </row>
    <row r="499" spans="2:26" ht="15.75" customHeight="1">
      <c r="B499" s="2"/>
      <c r="C499" s="10"/>
      <c r="D499" s="1"/>
      <c r="E499" s="11"/>
      <c r="F499" s="10"/>
      <c r="G499" s="1"/>
      <c r="H499" s="120"/>
      <c r="I499" s="6"/>
      <c r="J499" s="2"/>
      <c r="K499" s="2"/>
      <c r="L499" s="2"/>
      <c r="M499" s="2"/>
      <c r="N499" s="2"/>
      <c r="O499" s="2"/>
      <c r="P499" s="2"/>
      <c r="Q499" s="2"/>
      <c r="R499" s="2"/>
      <c r="S499" s="2"/>
      <c r="T499" s="2"/>
      <c r="U499" s="2"/>
      <c r="V499" s="2"/>
      <c r="W499" s="2"/>
      <c r="X499" s="2"/>
      <c r="Y499" s="2"/>
      <c r="Z499" s="2"/>
    </row>
    <row r="500" spans="2:26" ht="15.75" customHeight="1">
      <c r="B500" s="2"/>
      <c r="C500" s="10"/>
      <c r="D500" s="1"/>
      <c r="E500" s="11"/>
      <c r="F500" s="10"/>
      <c r="G500" s="1"/>
      <c r="H500" s="120"/>
      <c r="I500" s="6"/>
      <c r="J500" s="2"/>
      <c r="K500" s="2"/>
      <c r="L500" s="2"/>
      <c r="M500" s="2"/>
      <c r="N500" s="2"/>
      <c r="O500" s="2"/>
      <c r="P500" s="2"/>
      <c r="Q500" s="2"/>
      <c r="R500" s="2"/>
      <c r="S500" s="2"/>
      <c r="T500" s="2"/>
      <c r="U500" s="2"/>
      <c r="V500" s="2"/>
      <c r="W500" s="2"/>
      <c r="X500" s="2"/>
      <c r="Y500" s="2"/>
      <c r="Z500" s="2"/>
    </row>
    <row r="501" spans="2:26" ht="15.75" customHeight="1">
      <c r="B501" s="2"/>
      <c r="C501" s="10"/>
      <c r="D501" s="1"/>
      <c r="E501" s="11"/>
      <c r="F501" s="10"/>
      <c r="G501" s="1"/>
      <c r="H501" s="120"/>
      <c r="I501" s="6"/>
      <c r="J501" s="2"/>
      <c r="K501" s="2"/>
      <c r="L501" s="2"/>
      <c r="M501" s="2"/>
      <c r="N501" s="2"/>
      <c r="O501" s="2"/>
      <c r="P501" s="2"/>
      <c r="Q501" s="2"/>
      <c r="R501" s="2"/>
      <c r="S501" s="2"/>
      <c r="T501" s="2"/>
      <c r="U501" s="2"/>
      <c r="V501" s="2"/>
      <c r="W501" s="2"/>
      <c r="X501" s="2"/>
      <c r="Y501" s="2"/>
      <c r="Z501" s="2"/>
    </row>
    <row r="502" spans="2:26" ht="15.75" customHeight="1">
      <c r="B502" s="2"/>
      <c r="C502" s="10"/>
      <c r="D502" s="1"/>
      <c r="E502" s="11"/>
      <c r="F502" s="10"/>
      <c r="G502" s="1"/>
      <c r="H502" s="120"/>
      <c r="I502" s="6"/>
      <c r="J502" s="2"/>
      <c r="K502" s="2"/>
      <c r="L502" s="2"/>
      <c r="M502" s="2"/>
      <c r="N502" s="2"/>
      <c r="O502" s="2"/>
      <c r="P502" s="2"/>
      <c r="Q502" s="2"/>
      <c r="R502" s="2"/>
      <c r="S502" s="2"/>
      <c r="T502" s="2"/>
      <c r="U502" s="2"/>
      <c r="V502" s="2"/>
      <c r="W502" s="2"/>
      <c r="X502" s="2"/>
      <c r="Y502" s="2"/>
      <c r="Z502" s="2"/>
    </row>
    <row r="503" spans="2:26" ht="15.75" customHeight="1">
      <c r="B503" s="2"/>
      <c r="C503" s="10"/>
      <c r="D503" s="1"/>
      <c r="E503" s="11"/>
      <c r="F503" s="10"/>
      <c r="G503" s="1"/>
      <c r="H503" s="120"/>
      <c r="I503" s="6"/>
      <c r="J503" s="2"/>
      <c r="K503" s="2"/>
      <c r="L503" s="2"/>
      <c r="M503" s="2"/>
      <c r="N503" s="2"/>
      <c r="O503" s="2"/>
      <c r="P503" s="2"/>
      <c r="Q503" s="2"/>
      <c r="R503" s="2"/>
      <c r="S503" s="2"/>
      <c r="T503" s="2"/>
      <c r="U503" s="2"/>
      <c r="V503" s="2"/>
      <c r="W503" s="2"/>
      <c r="X503" s="2"/>
      <c r="Y503" s="2"/>
      <c r="Z503" s="2"/>
    </row>
    <row r="504" spans="2:26" ht="15.75" customHeight="1">
      <c r="B504" s="2"/>
      <c r="C504" s="10"/>
      <c r="D504" s="1"/>
      <c r="E504" s="11"/>
      <c r="F504" s="10"/>
      <c r="G504" s="1"/>
      <c r="H504" s="120"/>
      <c r="I504" s="6"/>
      <c r="J504" s="2"/>
      <c r="K504" s="2"/>
      <c r="L504" s="2"/>
      <c r="M504" s="2"/>
      <c r="N504" s="2"/>
      <c r="O504" s="2"/>
      <c r="P504" s="2"/>
      <c r="Q504" s="2"/>
      <c r="R504" s="2"/>
      <c r="S504" s="2"/>
      <c r="T504" s="2"/>
      <c r="U504" s="2"/>
      <c r="V504" s="2"/>
      <c r="W504" s="2"/>
      <c r="X504" s="2"/>
      <c r="Y504" s="2"/>
      <c r="Z504" s="2"/>
    </row>
    <row r="505" spans="2:26" ht="15.75" customHeight="1">
      <c r="B505" s="2"/>
      <c r="C505" s="10"/>
      <c r="D505" s="1"/>
      <c r="E505" s="11"/>
      <c r="F505" s="10"/>
      <c r="G505" s="1"/>
      <c r="H505" s="120"/>
      <c r="I505" s="6"/>
      <c r="J505" s="2"/>
      <c r="K505" s="2"/>
      <c r="L505" s="2"/>
      <c r="M505" s="2"/>
      <c r="N505" s="2"/>
      <c r="O505" s="2"/>
      <c r="P505" s="2"/>
      <c r="Q505" s="2"/>
      <c r="R505" s="2"/>
      <c r="S505" s="2"/>
      <c r="T505" s="2"/>
      <c r="U505" s="2"/>
      <c r="V505" s="2"/>
      <c r="W505" s="2"/>
      <c r="X505" s="2"/>
      <c r="Y505" s="2"/>
      <c r="Z505" s="2"/>
    </row>
    <row r="506" spans="2:26" ht="15.75" customHeight="1">
      <c r="B506" s="2"/>
      <c r="C506" s="10"/>
      <c r="D506" s="1"/>
      <c r="E506" s="11"/>
      <c r="F506" s="10"/>
      <c r="G506" s="1"/>
      <c r="H506" s="120"/>
      <c r="I506" s="6"/>
      <c r="J506" s="2"/>
      <c r="K506" s="2"/>
      <c r="L506" s="2"/>
      <c r="M506" s="2"/>
      <c r="N506" s="2"/>
      <c r="O506" s="2"/>
      <c r="P506" s="2"/>
      <c r="Q506" s="2"/>
      <c r="R506" s="2"/>
      <c r="S506" s="2"/>
      <c r="T506" s="2"/>
      <c r="U506" s="2"/>
      <c r="V506" s="2"/>
      <c r="W506" s="2"/>
      <c r="X506" s="2"/>
      <c r="Y506" s="2"/>
      <c r="Z506" s="2"/>
    </row>
    <row r="507" spans="2:26" ht="15.75" customHeight="1">
      <c r="B507" s="2"/>
      <c r="C507" s="10"/>
      <c r="D507" s="1"/>
      <c r="E507" s="11"/>
      <c r="F507" s="10"/>
      <c r="G507" s="1"/>
      <c r="H507" s="120"/>
      <c r="I507" s="6"/>
      <c r="J507" s="2"/>
      <c r="K507" s="2"/>
      <c r="L507" s="2"/>
      <c r="M507" s="2"/>
      <c r="N507" s="2"/>
      <c r="O507" s="2"/>
      <c r="P507" s="2"/>
      <c r="Q507" s="2"/>
      <c r="R507" s="2"/>
      <c r="S507" s="2"/>
      <c r="T507" s="2"/>
      <c r="U507" s="2"/>
      <c r="V507" s="2"/>
      <c r="W507" s="2"/>
      <c r="X507" s="2"/>
      <c r="Y507" s="2"/>
      <c r="Z507" s="2"/>
    </row>
    <row r="508" spans="2:26" ht="15.75" customHeight="1">
      <c r="B508" s="2"/>
      <c r="C508" s="10"/>
      <c r="D508" s="1"/>
      <c r="E508" s="11"/>
      <c r="F508" s="10"/>
      <c r="G508" s="1"/>
      <c r="H508" s="120"/>
      <c r="I508" s="6"/>
      <c r="J508" s="2"/>
      <c r="K508" s="2"/>
      <c r="L508" s="2"/>
      <c r="M508" s="2"/>
      <c r="N508" s="2"/>
      <c r="O508" s="2"/>
      <c r="P508" s="2"/>
      <c r="Q508" s="2"/>
      <c r="R508" s="2"/>
      <c r="S508" s="2"/>
      <c r="T508" s="2"/>
      <c r="U508" s="2"/>
      <c r="V508" s="2"/>
      <c r="W508" s="2"/>
      <c r="X508" s="2"/>
      <c r="Y508" s="2"/>
      <c r="Z508" s="2"/>
    </row>
    <row r="509" spans="2:26" ht="15.75" customHeight="1">
      <c r="B509" s="2"/>
      <c r="C509" s="10"/>
      <c r="D509" s="1"/>
      <c r="E509" s="11"/>
      <c r="F509" s="10"/>
      <c r="G509" s="1"/>
      <c r="H509" s="120"/>
      <c r="I509" s="6"/>
      <c r="J509" s="2"/>
      <c r="K509" s="2"/>
      <c r="L509" s="2"/>
      <c r="M509" s="2"/>
      <c r="N509" s="2"/>
      <c r="O509" s="2"/>
      <c r="P509" s="2"/>
      <c r="Q509" s="2"/>
      <c r="R509" s="2"/>
      <c r="S509" s="2"/>
      <c r="T509" s="2"/>
      <c r="U509" s="2"/>
      <c r="V509" s="2"/>
      <c r="W509" s="2"/>
      <c r="X509" s="2"/>
      <c r="Y509" s="2"/>
      <c r="Z509" s="2"/>
    </row>
    <row r="510" spans="2:26" ht="15.75" customHeight="1">
      <c r="B510" s="2"/>
      <c r="C510" s="10"/>
      <c r="D510" s="1"/>
      <c r="E510" s="11"/>
      <c r="F510" s="10"/>
      <c r="G510" s="1"/>
      <c r="H510" s="120"/>
      <c r="I510" s="6"/>
      <c r="J510" s="2"/>
      <c r="K510" s="2"/>
      <c r="L510" s="2"/>
      <c r="M510" s="2"/>
      <c r="N510" s="2"/>
      <c r="O510" s="2"/>
      <c r="P510" s="2"/>
      <c r="Q510" s="2"/>
      <c r="R510" s="2"/>
      <c r="S510" s="2"/>
      <c r="T510" s="2"/>
      <c r="U510" s="2"/>
      <c r="V510" s="2"/>
      <c r="W510" s="2"/>
      <c r="X510" s="2"/>
      <c r="Y510" s="2"/>
      <c r="Z510" s="2"/>
    </row>
    <row r="511" spans="2:26" ht="15.75" customHeight="1">
      <c r="B511" s="2"/>
      <c r="C511" s="10"/>
      <c r="D511" s="1"/>
      <c r="E511" s="11"/>
      <c r="F511" s="10"/>
      <c r="G511" s="1"/>
      <c r="H511" s="120"/>
      <c r="I511" s="6"/>
      <c r="J511" s="2"/>
      <c r="K511" s="2"/>
      <c r="L511" s="2"/>
      <c r="M511" s="2"/>
      <c r="N511" s="2"/>
      <c r="O511" s="2"/>
      <c r="P511" s="2"/>
      <c r="Q511" s="2"/>
      <c r="R511" s="2"/>
      <c r="S511" s="2"/>
      <c r="T511" s="2"/>
      <c r="U511" s="2"/>
      <c r="V511" s="2"/>
      <c r="W511" s="2"/>
      <c r="X511" s="2"/>
      <c r="Y511" s="2"/>
      <c r="Z511" s="2"/>
    </row>
    <row r="512" spans="2:26" ht="15.75" customHeight="1">
      <c r="B512" s="2"/>
      <c r="C512" s="10"/>
      <c r="D512" s="1"/>
      <c r="E512" s="11"/>
      <c r="F512" s="10"/>
      <c r="G512" s="1"/>
      <c r="H512" s="120"/>
      <c r="I512" s="6"/>
      <c r="J512" s="2"/>
      <c r="K512" s="2"/>
      <c r="L512" s="2"/>
      <c r="M512" s="2"/>
      <c r="N512" s="2"/>
      <c r="O512" s="2"/>
      <c r="P512" s="2"/>
      <c r="Q512" s="2"/>
      <c r="R512" s="2"/>
      <c r="S512" s="2"/>
      <c r="T512" s="2"/>
      <c r="U512" s="2"/>
      <c r="V512" s="2"/>
      <c r="W512" s="2"/>
      <c r="X512" s="2"/>
      <c r="Y512" s="2"/>
      <c r="Z512" s="2"/>
    </row>
    <row r="513" spans="2:26" ht="15.75" customHeight="1">
      <c r="B513" s="2"/>
      <c r="C513" s="10"/>
      <c r="D513" s="1"/>
      <c r="E513" s="11"/>
      <c r="F513" s="10"/>
      <c r="G513" s="1"/>
      <c r="H513" s="120"/>
      <c r="I513" s="6"/>
      <c r="J513" s="2"/>
      <c r="K513" s="2"/>
      <c r="L513" s="2"/>
      <c r="M513" s="2"/>
      <c r="N513" s="2"/>
      <c r="O513" s="2"/>
      <c r="P513" s="2"/>
      <c r="Q513" s="2"/>
      <c r="R513" s="2"/>
      <c r="S513" s="2"/>
      <c r="T513" s="2"/>
      <c r="U513" s="2"/>
      <c r="V513" s="2"/>
      <c r="W513" s="2"/>
      <c r="X513" s="2"/>
      <c r="Y513" s="2"/>
      <c r="Z513" s="2"/>
    </row>
    <row r="514" spans="2:26" ht="15.75" customHeight="1">
      <c r="B514" s="2"/>
      <c r="C514" s="10"/>
      <c r="D514" s="1"/>
      <c r="E514" s="11"/>
      <c r="F514" s="10"/>
      <c r="G514" s="1"/>
      <c r="H514" s="120"/>
      <c r="I514" s="6"/>
      <c r="J514" s="2"/>
      <c r="K514" s="2"/>
      <c r="L514" s="2"/>
      <c r="M514" s="2"/>
      <c r="N514" s="2"/>
      <c r="O514" s="2"/>
      <c r="P514" s="2"/>
      <c r="Q514" s="2"/>
      <c r="R514" s="2"/>
      <c r="S514" s="2"/>
      <c r="T514" s="2"/>
      <c r="U514" s="2"/>
      <c r="V514" s="2"/>
      <c r="W514" s="2"/>
      <c r="X514" s="2"/>
      <c r="Y514" s="2"/>
      <c r="Z514" s="2"/>
    </row>
    <row r="515" spans="2:26" ht="15.75" customHeight="1">
      <c r="B515" s="2"/>
      <c r="C515" s="10"/>
      <c r="D515" s="1"/>
      <c r="E515" s="11"/>
      <c r="F515" s="10"/>
      <c r="G515" s="1"/>
      <c r="H515" s="120"/>
      <c r="I515" s="6"/>
      <c r="J515" s="2"/>
      <c r="K515" s="2"/>
      <c r="L515" s="2"/>
      <c r="M515" s="2"/>
      <c r="N515" s="2"/>
      <c r="O515" s="2"/>
      <c r="P515" s="2"/>
      <c r="Q515" s="2"/>
      <c r="R515" s="2"/>
      <c r="S515" s="2"/>
      <c r="T515" s="2"/>
      <c r="U515" s="2"/>
      <c r="V515" s="2"/>
      <c r="W515" s="2"/>
      <c r="X515" s="2"/>
      <c r="Y515" s="2"/>
      <c r="Z515" s="2"/>
    </row>
    <row r="516" spans="2:26" ht="15.75" customHeight="1">
      <c r="B516" s="2"/>
      <c r="C516" s="10"/>
      <c r="D516" s="1"/>
      <c r="E516" s="11"/>
      <c r="F516" s="10"/>
      <c r="G516" s="1"/>
      <c r="H516" s="120"/>
      <c r="I516" s="6"/>
      <c r="J516" s="2"/>
      <c r="K516" s="2"/>
      <c r="L516" s="2"/>
      <c r="M516" s="2"/>
      <c r="N516" s="2"/>
      <c r="O516" s="2"/>
      <c r="P516" s="2"/>
      <c r="Q516" s="2"/>
      <c r="R516" s="2"/>
      <c r="S516" s="2"/>
      <c r="T516" s="2"/>
      <c r="U516" s="2"/>
      <c r="V516" s="2"/>
      <c r="W516" s="2"/>
      <c r="X516" s="2"/>
      <c r="Y516" s="2"/>
      <c r="Z516" s="2"/>
    </row>
    <row r="517" spans="2:26" ht="15.75" customHeight="1">
      <c r="B517" s="2"/>
      <c r="C517" s="10"/>
      <c r="D517" s="1"/>
      <c r="E517" s="11"/>
      <c r="F517" s="10"/>
      <c r="G517" s="1"/>
      <c r="H517" s="120"/>
      <c r="I517" s="6"/>
      <c r="J517" s="2"/>
      <c r="K517" s="2"/>
      <c r="L517" s="2"/>
      <c r="M517" s="2"/>
      <c r="N517" s="2"/>
      <c r="O517" s="2"/>
      <c r="P517" s="2"/>
      <c r="Q517" s="2"/>
      <c r="R517" s="2"/>
      <c r="S517" s="2"/>
      <c r="T517" s="2"/>
      <c r="U517" s="2"/>
      <c r="V517" s="2"/>
      <c r="W517" s="2"/>
      <c r="X517" s="2"/>
      <c r="Y517" s="2"/>
      <c r="Z517" s="2"/>
    </row>
    <row r="518" spans="2:26" ht="15.75" customHeight="1">
      <c r="B518" s="2"/>
      <c r="C518" s="10"/>
      <c r="D518" s="1"/>
      <c r="E518" s="11"/>
      <c r="F518" s="10"/>
      <c r="G518" s="1"/>
      <c r="H518" s="120"/>
      <c r="I518" s="6"/>
      <c r="J518" s="2"/>
      <c r="K518" s="2"/>
      <c r="L518" s="2"/>
      <c r="M518" s="2"/>
      <c r="N518" s="2"/>
      <c r="O518" s="2"/>
      <c r="P518" s="2"/>
      <c r="Q518" s="2"/>
      <c r="R518" s="2"/>
      <c r="S518" s="2"/>
      <c r="T518" s="2"/>
      <c r="U518" s="2"/>
      <c r="V518" s="2"/>
      <c r="W518" s="2"/>
      <c r="X518" s="2"/>
      <c r="Y518" s="2"/>
      <c r="Z518" s="2"/>
    </row>
    <row r="519" spans="2:26" ht="15.75" customHeight="1">
      <c r="B519" s="2"/>
      <c r="C519" s="10"/>
      <c r="D519" s="1"/>
      <c r="E519" s="11"/>
      <c r="F519" s="10"/>
      <c r="G519" s="1"/>
      <c r="H519" s="120"/>
      <c r="I519" s="6"/>
      <c r="J519" s="2"/>
      <c r="K519" s="2"/>
      <c r="L519" s="2"/>
      <c r="M519" s="2"/>
      <c r="N519" s="2"/>
      <c r="O519" s="2"/>
      <c r="P519" s="2"/>
      <c r="Q519" s="2"/>
      <c r="R519" s="2"/>
      <c r="S519" s="2"/>
      <c r="T519" s="2"/>
      <c r="U519" s="2"/>
      <c r="V519" s="2"/>
      <c r="W519" s="2"/>
      <c r="X519" s="2"/>
      <c r="Y519" s="2"/>
      <c r="Z519" s="2"/>
    </row>
    <row r="520" spans="2:26" ht="15.75" customHeight="1">
      <c r="B520" s="2"/>
      <c r="C520" s="10"/>
      <c r="D520" s="1"/>
      <c r="E520" s="11"/>
      <c r="F520" s="10"/>
      <c r="G520" s="1"/>
      <c r="H520" s="120"/>
      <c r="I520" s="6"/>
      <c r="J520" s="2"/>
      <c r="K520" s="2"/>
      <c r="L520" s="2"/>
      <c r="M520" s="2"/>
      <c r="N520" s="2"/>
      <c r="O520" s="2"/>
      <c r="P520" s="2"/>
      <c r="Q520" s="2"/>
      <c r="R520" s="2"/>
      <c r="S520" s="2"/>
      <c r="T520" s="2"/>
      <c r="U520" s="2"/>
      <c r="V520" s="2"/>
      <c r="W520" s="2"/>
      <c r="X520" s="2"/>
      <c r="Y520" s="2"/>
      <c r="Z520" s="2"/>
    </row>
    <row r="521" spans="2:26" ht="15.75" customHeight="1">
      <c r="B521" s="2"/>
      <c r="C521" s="10"/>
      <c r="D521" s="1"/>
      <c r="E521" s="11"/>
      <c r="F521" s="10"/>
      <c r="G521" s="1"/>
      <c r="H521" s="120"/>
      <c r="I521" s="6"/>
      <c r="J521" s="2"/>
      <c r="K521" s="2"/>
      <c r="L521" s="2"/>
      <c r="M521" s="2"/>
      <c r="N521" s="2"/>
      <c r="O521" s="2"/>
      <c r="P521" s="2"/>
      <c r="Q521" s="2"/>
      <c r="R521" s="2"/>
      <c r="S521" s="2"/>
      <c r="T521" s="2"/>
      <c r="U521" s="2"/>
      <c r="V521" s="2"/>
      <c r="W521" s="2"/>
      <c r="X521" s="2"/>
      <c r="Y521" s="2"/>
      <c r="Z521" s="2"/>
    </row>
    <row r="522" spans="2:26" ht="15.75" customHeight="1">
      <c r="B522" s="2"/>
      <c r="C522" s="10"/>
      <c r="D522" s="1"/>
      <c r="E522" s="11"/>
      <c r="F522" s="10"/>
      <c r="G522" s="1"/>
      <c r="H522" s="120"/>
      <c r="I522" s="6"/>
      <c r="J522" s="2"/>
      <c r="K522" s="2"/>
      <c r="L522" s="2"/>
      <c r="M522" s="2"/>
      <c r="N522" s="2"/>
      <c r="O522" s="2"/>
      <c r="P522" s="2"/>
      <c r="Q522" s="2"/>
      <c r="R522" s="2"/>
      <c r="S522" s="2"/>
      <c r="T522" s="2"/>
      <c r="U522" s="2"/>
      <c r="V522" s="2"/>
      <c r="W522" s="2"/>
      <c r="X522" s="2"/>
      <c r="Y522" s="2"/>
      <c r="Z522" s="2"/>
    </row>
    <row r="523" spans="2:26" ht="15.75" customHeight="1">
      <c r="B523" s="2"/>
      <c r="C523" s="10"/>
      <c r="D523" s="1"/>
      <c r="E523" s="11"/>
      <c r="F523" s="10"/>
      <c r="G523" s="1"/>
      <c r="H523" s="120"/>
      <c r="I523" s="6"/>
      <c r="J523" s="2"/>
      <c r="K523" s="2"/>
      <c r="L523" s="2"/>
      <c r="M523" s="2"/>
      <c r="N523" s="2"/>
      <c r="O523" s="2"/>
      <c r="P523" s="2"/>
      <c r="Q523" s="2"/>
      <c r="R523" s="2"/>
      <c r="S523" s="2"/>
      <c r="T523" s="2"/>
      <c r="U523" s="2"/>
      <c r="V523" s="2"/>
      <c r="W523" s="2"/>
      <c r="X523" s="2"/>
      <c r="Y523" s="2"/>
      <c r="Z523" s="2"/>
    </row>
    <row r="524" spans="2:26" ht="15.75" customHeight="1">
      <c r="B524" s="2"/>
      <c r="C524" s="10"/>
      <c r="D524" s="1"/>
      <c r="E524" s="11"/>
      <c r="F524" s="10"/>
      <c r="G524" s="1"/>
      <c r="H524" s="120"/>
      <c r="I524" s="6"/>
      <c r="J524" s="2"/>
      <c r="K524" s="2"/>
      <c r="L524" s="2"/>
      <c r="M524" s="2"/>
      <c r="N524" s="2"/>
      <c r="O524" s="2"/>
      <c r="P524" s="2"/>
      <c r="Q524" s="2"/>
      <c r="R524" s="2"/>
      <c r="S524" s="2"/>
      <c r="T524" s="2"/>
      <c r="U524" s="2"/>
      <c r="V524" s="2"/>
      <c r="W524" s="2"/>
      <c r="X524" s="2"/>
      <c r="Y524" s="2"/>
      <c r="Z524" s="2"/>
    </row>
    <row r="525" spans="2:26" ht="15.75" customHeight="1">
      <c r="B525" s="2"/>
      <c r="C525" s="10"/>
      <c r="D525" s="1"/>
      <c r="E525" s="11"/>
      <c r="F525" s="10"/>
      <c r="G525" s="1"/>
      <c r="H525" s="120"/>
      <c r="I525" s="6"/>
      <c r="J525" s="2"/>
      <c r="K525" s="2"/>
      <c r="L525" s="2"/>
      <c r="M525" s="2"/>
      <c r="N525" s="2"/>
      <c r="O525" s="2"/>
      <c r="P525" s="2"/>
      <c r="Q525" s="2"/>
      <c r="R525" s="2"/>
      <c r="S525" s="2"/>
      <c r="T525" s="2"/>
      <c r="U525" s="2"/>
      <c r="V525" s="2"/>
      <c r="W525" s="2"/>
      <c r="X525" s="2"/>
      <c r="Y525" s="2"/>
      <c r="Z525" s="2"/>
    </row>
    <row r="526" spans="2:26" ht="15.75" customHeight="1">
      <c r="B526" s="2"/>
      <c r="C526" s="10"/>
      <c r="D526" s="1"/>
      <c r="E526" s="11"/>
      <c r="F526" s="10"/>
      <c r="G526" s="1"/>
      <c r="H526" s="120"/>
      <c r="I526" s="6"/>
      <c r="J526" s="2"/>
      <c r="K526" s="2"/>
      <c r="L526" s="2"/>
      <c r="M526" s="2"/>
      <c r="N526" s="2"/>
      <c r="O526" s="2"/>
      <c r="P526" s="2"/>
      <c r="Q526" s="2"/>
      <c r="R526" s="2"/>
      <c r="S526" s="2"/>
      <c r="T526" s="2"/>
      <c r="U526" s="2"/>
      <c r="V526" s="2"/>
      <c r="W526" s="2"/>
      <c r="X526" s="2"/>
      <c r="Y526" s="2"/>
      <c r="Z526" s="2"/>
    </row>
    <row r="527" spans="2:26" ht="15.75" customHeight="1">
      <c r="B527" s="2"/>
      <c r="C527" s="10"/>
      <c r="D527" s="1"/>
      <c r="E527" s="11"/>
      <c r="F527" s="10"/>
      <c r="G527" s="1"/>
      <c r="H527" s="120"/>
      <c r="I527" s="6"/>
      <c r="J527" s="2"/>
      <c r="K527" s="2"/>
      <c r="L527" s="2"/>
      <c r="M527" s="2"/>
      <c r="N527" s="2"/>
      <c r="O527" s="2"/>
      <c r="P527" s="2"/>
      <c r="Q527" s="2"/>
      <c r="R527" s="2"/>
      <c r="S527" s="2"/>
      <c r="T527" s="2"/>
      <c r="U527" s="2"/>
      <c r="V527" s="2"/>
      <c r="W527" s="2"/>
      <c r="X527" s="2"/>
      <c r="Y527" s="2"/>
      <c r="Z527" s="2"/>
    </row>
    <row r="528" spans="2:26" ht="15.75" customHeight="1">
      <c r="B528" s="2"/>
      <c r="C528" s="10"/>
      <c r="D528" s="1"/>
      <c r="E528" s="11"/>
      <c r="F528" s="10"/>
      <c r="G528" s="1"/>
      <c r="H528" s="120"/>
      <c r="I528" s="6"/>
      <c r="J528" s="2"/>
      <c r="K528" s="2"/>
      <c r="L528" s="2"/>
      <c r="M528" s="2"/>
      <c r="N528" s="2"/>
      <c r="O528" s="2"/>
      <c r="P528" s="2"/>
      <c r="Q528" s="2"/>
      <c r="R528" s="2"/>
      <c r="S528" s="2"/>
      <c r="T528" s="2"/>
      <c r="U528" s="2"/>
      <c r="V528" s="2"/>
      <c r="W528" s="2"/>
      <c r="X528" s="2"/>
      <c r="Y528" s="2"/>
      <c r="Z528" s="2"/>
    </row>
    <row r="529" spans="2:26" ht="15.75" customHeight="1">
      <c r="B529" s="2"/>
      <c r="C529" s="10"/>
      <c r="D529" s="1"/>
      <c r="E529" s="11"/>
      <c r="F529" s="10"/>
      <c r="G529" s="1"/>
      <c r="H529" s="120"/>
      <c r="I529" s="6"/>
      <c r="J529" s="2"/>
      <c r="K529" s="2"/>
      <c r="L529" s="2"/>
      <c r="M529" s="2"/>
      <c r="N529" s="2"/>
      <c r="O529" s="2"/>
      <c r="P529" s="2"/>
      <c r="Q529" s="2"/>
      <c r="R529" s="2"/>
      <c r="S529" s="2"/>
      <c r="T529" s="2"/>
      <c r="U529" s="2"/>
      <c r="V529" s="2"/>
      <c r="W529" s="2"/>
      <c r="X529" s="2"/>
      <c r="Y529" s="2"/>
      <c r="Z529" s="2"/>
    </row>
    <row r="530" spans="2:26" ht="15.75" customHeight="1">
      <c r="B530" s="2"/>
      <c r="C530" s="10"/>
      <c r="D530" s="1"/>
      <c r="E530" s="11"/>
      <c r="F530" s="10"/>
      <c r="G530" s="1"/>
      <c r="H530" s="120"/>
      <c r="I530" s="6"/>
      <c r="J530" s="2"/>
      <c r="K530" s="2"/>
      <c r="L530" s="2"/>
      <c r="M530" s="2"/>
      <c r="N530" s="2"/>
      <c r="O530" s="2"/>
      <c r="P530" s="2"/>
      <c r="Q530" s="2"/>
      <c r="R530" s="2"/>
      <c r="S530" s="2"/>
      <c r="T530" s="2"/>
      <c r="U530" s="2"/>
      <c r="V530" s="2"/>
      <c r="W530" s="2"/>
      <c r="X530" s="2"/>
      <c r="Y530" s="2"/>
      <c r="Z530" s="2"/>
    </row>
    <row r="531" spans="2:26" ht="15.75" customHeight="1">
      <c r="B531" s="2"/>
      <c r="C531" s="10"/>
      <c r="D531" s="1"/>
      <c r="E531" s="11"/>
      <c r="F531" s="10"/>
      <c r="G531" s="1"/>
      <c r="H531" s="120"/>
      <c r="I531" s="6"/>
      <c r="J531" s="2"/>
      <c r="K531" s="2"/>
      <c r="L531" s="2"/>
      <c r="M531" s="2"/>
      <c r="N531" s="2"/>
      <c r="O531" s="2"/>
      <c r="P531" s="2"/>
      <c r="Q531" s="2"/>
      <c r="R531" s="2"/>
      <c r="S531" s="2"/>
      <c r="T531" s="2"/>
      <c r="U531" s="2"/>
      <c r="V531" s="2"/>
      <c r="W531" s="2"/>
      <c r="X531" s="2"/>
      <c r="Y531" s="2"/>
      <c r="Z531" s="2"/>
    </row>
    <row r="532" spans="2:26" ht="15.75" customHeight="1">
      <c r="B532" s="2"/>
      <c r="C532" s="10"/>
      <c r="D532" s="1"/>
      <c r="E532" s="11"/>
      <c r="F532" s="10"/>
      <c r="G532" s="1"/>
      <c r="H532" s="120"/>
      <c r="I532" s="6"/>
      <c r="J532" s="2"/>
      <c r="K532" s="2"/>
      <c r="L532" s="2"/>
      <c r="M532" s="2"/>
      <c r="N532" s="2"/>
      <c r="O532" s="2"/>
      <c r="P532" s="2"/>
      <c r="Q532" s="2"/>
      <c r="R532" s="2"/>
      <c r="S532" s="2"/>
      <c r="T532" s="2"/>
      <c r="U532" s="2"/>
      <c r="V532" s="2"/>
      <c r="W532" s="2"/>
      <c r="X532" s="2"/>
      <c r="Y532" s="2"/>
      <c r="Z532" s="2"/>
    </row>
    <row r="533" spans="2:26" ht="15.75" customHeight="1">
      <c r="B533" s="2"/>
      <c r="C533" s="10"/>
      <c r="D533" s="1"/>
      <c r="E533" s="11"/>
      <c r="F533" s="10"/>
      <c r="G533" s="1"/>
      <c r="H533" s="120"/>
      <c r="I533" s="6"/>
      <c r="J533" s="2"/>
      <c r="K533" s="2"/>
      <c r="L533" s="2"/>
      <c r="M533" s="2"/>
      <c r="N533" s="2"/>
      <c r="O533" s="2"/>
      <c r="P533" s="2"/>
      <c r="Q533" s="2"/>
      <c r="R533" s="2"/>
      <c r="S533" s="2"/>
      <c r="T533" s="2"/>
      <c r="U533" s="2"/>
      <c r="V533" s="2"/>
      <c r="W533" s="2"/>
      <c r="X533" s="2"/>
      <c r="Y533" s="2"/>
      <c r="Z533" s="2"/>
    </row>
    <row r="534" spans="2:26" ht="15.75" customHeight="1">
      <c r="B534" s="2"/>
      <c r="C534" s="10"/>
      <c r="D534" s="1"/>
      <c r="E534" s="11"/>
      <c r="F534" s="10"/>
      <c r="G534" s="1"/>
      <c r="H534" s="120"/>
      <c r="I534" s="6"/>
      <c r="J534" s="2"/>
      <c r="K534" s="2"/>
      <c r="L534" s="2"/>
      <c r="M534" s="2"/>
      <c r="N534" s="2"/>
      <c r="O534" s="2"/>
      <c r="P534" s="2"/>
      <c r="Q534" s="2"/>
      <c r="R534" s="2"/>
      <c r="S534" s="2"/>
      <c r="T534" s="2"/>
      <c r="U534" s="2"/>
      <c r="V534" s="2"/>
      <c r="W534" s="2"/>
      <c r="X534" s="2"/>
      <c r="Y534" s="2"/>
      <c r="Z534" s="2"/>
    </row>
    <row r="535" spans="2:26" ht="15.75" customHeight="1">
      <c r="B535" s="2"/>
      <c r="C535" s="10"/>
      <c r="D535" s="1"/>
      <c r="E535" s="11"/>
      <c r="F535" s="10"/>
      <c r="G535" s="1"/>
      <c r="H535" s="120"/>
      <c r="I535" s="6"/>
      <c r="J535" s="2"/>
      <c r="K535" s="2"/>
      <c r="L535" s="2"/>
      <c r="M535" s="2"/>
      <c r="N535" s="2"/>
      <c r="O535" s="2"/>
      <c r="P535" s="2"/>
      <c r="Q535" s="2"/>
      <c r="R535" s="2"/>
      <c r="S535" s="2"/>
      <c r="T535" s="2"/>
      <c r="U535" s="2"/>
      <c r="V535" s="2"/>
      <c r="W535" s="2"/>
      <c r="X535" s="2"/>
      <c r="Y535" s="2"/>
      <c r="Z535" s="2"/>
    </row>
    <row r="536" spans="2:26" ht="15.75" customHeight="1">
      <c r="B536" s="2"/>
      <c r="C536" s="10"/>
      <c r="D536" s="1"/>
      <c r="E536" s="11"/>
      <c r="F536" s="10"/>
      <c r="G536" s="1"/>
      <c r="H536" s="120"/>
      <c r="I536" s="6"/>
      <c r="J536" s="2"/>
      <c r="K536" s="2"/>
      <c r="L536" s="2"/>
      <c r="M536" s="2"/>
      <c r="N536" s="2"/>
      <c r="O536" s="2"/>
      <c r="P536" s="2"/>
      <c r="Q536" s="2"/>
      <c r="R536" s="2"/>
      <c r="S536" s="2"/>
      <c r="T536" s="2"/>
      <c r="U536" s="2"/>
      <c r="V536" s="2"/>
      <c r="W536" s="2"/>
      <c r="X536" s="2"/>
      <c r="Y536" s="2"/>
      <c r="Z536" s="2"/>
    </row>
    <row r="537" spans="2:26" ht="15.75" customHeight="1">
      <c r="B537" s="2"/>
      <c r="C537" s="10"/>
      <c r="D537" s="1"/>
      <c r="E537" s="11"/>
      <c r="F537" s="10"/>
      <c r="G537" s="1"/>
      <c r="H537" s="120"/>
      <c r="I537" s="6"/>
      <c r="J537" s="2"/>
      <c r="K537" s="2"/>
      <c r="L537" s="2"/>
      <c r="M537" s="2"/>
      <c r="N537" s="2"/>
      <c r="O537" s="2"/>
      <c r="P537" s="2"/>
      <c r="Q537" s="2"/>
      <c r="R537" s="2"/>
      <c r="S537" s="2"/>
      <c r="T537" s="2"/>
      <c r="U537" s="2"/>
      <c r="V537" s="2"/>
      <c r="W537" s="2"/>
      <c r="X537" s="2"/>
      <c r="Y537" s="2"/>
      <c r="Z537" s="2"/>
    </row>
    <row r="538" spans="2:26" ht="15.75" customHeight="1">
      <c r="B538" s="2"/>
      <c r="C538" s="10"/>
      <c r="D538" s="1"/>
      <c r="E538" s="11"/>
      <c r="F538" s="10"/>
      <c r="G538" s="1"/>
      <c r="H538" s="120"/>
      <c r="I538" s="6"/>
      <c r="J538" s="2"/>
      <c r="K538" s="2"/>
      <c r="L538" s="2"/>
      <c r="M538" s="2"/>
      <c r="N538" s="2"/>
      <c r="O538" s="2"/>
      <c r="P538" s="2"/>
      <c r="Q538" s="2"/>
      <c r="R538" s="2"/>
      <c r="S538" s="2"/>
      <c r="T538" s="2"/>
      <c r="U538" s="2"/>
      <c r="V538" s="2"/>
      <c r="W538" s="2"/>
      <c r="X538" s="2"/>
      <c r="Y538" s="2"/>
      <c r="Z538" s="2"/>
    </row>
    <row r="539" spans="2:26" ht="15.75" customHeight="1">
      <c r="B539" s="2"/>
      <c r="C539" s="10"/>
      <c r="D539" s="1"/>
      <c r="E539" s="11"/>
      <c r="F539" s="10"/>
      <c r="G539" s="1"/>
      <c r="H539" s="120"/>
      <c r="I539" s="6"/>
      <c r="J539" s="2"/>
      <c r="K539" s="2"/>
      <c r="L539" s="2"/>
      <c r="M539" s="2"/>
      <c r="N539" s="2"/>
      <c r="O539" s="2"/>
      <c r="P539" s="2"/>
      <c r="Q539" s="2"/>
      <c r="R539" s="2"/>
      <c r="S539" s="2"/>
      <c r="T539" s="2"/>
      <c r="U539" s="2"/>
      <c r="V539" s="2"/>
      <c r="W539" s="2"/>
      <c r="X539" s="2"/>
      <c r="Y539" s="2"/>
      <c r="Z539" s="2"/>
    </row>
    <row r="540" spans="2:26" ht="15.75" customHeight="1">
      <c r="B540" s="2"/>
      <c r="C540" s="10"/>
      <c r="D540" s="1"/>
      <c r="E540" s="11"/>
      <c r="F540" s="10"/>
      <c r="G540" s="1"/>
      <c r="H540" s="120"/>
      <c r="I540" s="6"/>
      <c r="J540" s="2"/>
      <c r="K540" s="2"/>
      <c r="L540" s="2"/>
      <c r="M540" s="2"/>
      <c r="N540" s="2"/>
      <c r="O540" s="2"/>
      <c r="P540" s="2"/>
      <c r="Q540" s="2"/>
      <c r="R540" s="2"/>
      <c r="S540" s="2"/>
      <c r="T540" s="2"/>
      <c r="U540" s="2"/>
      <c r="V540" s="2"/>
      <c r="W540" s="2"/>
      <c r="X540" s="2"/>
      <c r="Y540" s="2"/>
      <c r="Z540" s="2"/>
    </row>
    <row r="541" spans="2:26" ht="15.75" customHeight="1">
      <c r="B541" s="2"/>
      <c r="C541" s="10"/>
      <c r="D541" s="1"/>
      <c r="E541" s="11"/>
      <c r="F541" s="10"/>
      <c r="G541" s="1"/>
      <c r="H541" s="120"/>
      <c r="I541" s="6"/>
      <c r="J541" s="2"/>
      <c r="K541" s="2"/>
      <c r="L541" s="2"/>
      <c r="M541" s="2"/>
      <c r="N541" s="2"/>
      <c r="O541" s="2"/>
      <c r="P541" s="2"/>
      <c r="Q541" s="2"/>
      <c r="R541" s="2"/>
      <c r="S541" s="2"/>
      <c r="T541" s="2"/>
      <c r="U541" s="2"/>
      <c r="V541" s="2"/>
      <c r="W541" s="2"/>
      <c r="X541" s="2"/>
      <c r="Y541" s="2"/>
      <c r="Z541" s="2"/>
    </row>
    <row r="542" spans="2:26" ht="15.75" customHeight="1">
      <c r="B542" s="2"/>
      <c r="C542" s="10"/>
      <c r="D542" s="1"/>
      <c r="E542" s="11"/>
      <c r="F542" s="10"/>
      <c r="G542" s="1"/>
      <c r="H542" s="120"/>
      <c r="I542" s="6"/>
      <c r="J542" s="2"/>
      <c r="K542" s="2"/>
      <c r="L542" s="2"/>
      <c r="M542" s="2"/>
      <c r="N542" s="2"/>
      <c r="O542" s="2"/>
      <c r="P542" s="2"/>
      <c r="Q542" s="2"/>
      <c r="R542" s="2"/>
      <c r="S542" s="2"/>
      <c r="T542" s="2"/>
      <c r="U542" s="2"/>
      <c r="V542" s="2"/>
      <c r="W542" s="2"/>
      <c r="X542" s="2"/>
      <c r="Y542" s="2"/>
      <c r="Z542" s="2"/>
    </row>
    <row r="543" spans="2:26" ht="15.75" customHeight="1">
      <c r="B543" s="2"/>
      <c r="C543" s="10"/>
      <c r="D543" s="1"/>
      <c r="E543" s="11"/>
      <c r="F543" s="10"/>
      <c r="G543" s="1"/>
      <c r="H543" s="120"/>
      <c r="I543" s="6"/>
      <c r="J543" s="2"/>
      <c r="K543" s="2"/>
      <c r="L543" s="2"/>
      <c r="M543" s="2"/>
      <c r="N543" s="2"/>
      <c r="O543" s="2"/>
      <c r="P543" s="2"/>
      <c r="Q543" s="2"/>
      <c r="R543" s="2"/>
      <c r="S543" s="2"/>
      <c r="T543" s="2"/>
      <c r="U543" s="2"/>
      <c r="V543" s="2"/>
      <c r="W543" s="2"/>
      <c r="X543" s="2"/>
      <c r="Y543" s="2"/>
      <c r="Z543" s="2"/>
    </row>
    <row r="544" spans="2:26" ht="15.75" customHeight="1">
      <c r="B544" s="2"/>
      <c r="C544" s="10"/>
      <c r="D544" s="1"/>
      <c r="E544" s="11"/>
      <c r="F544" s="10"/>
      <c r="G544" s="1"/>
      <c r="H544" s="120"/>
      <c r="I544" s="6"/>
      <c r="J544" s="2"/>
      <c r="K544" s="2"/>
      <c r="L544" s="2"/>
      <c r="M544" s="2"/>
      <c r="N544" s="2"/>
      <c r="O544" s="2"/>
      <c r="P544" s="2"/>
      <c r="Q544" s="2"/>
      <c r="R544" s="2"/>
      <c r="S544" s="2"/>
      <c r="T544" s="2"/>
      <c r="U544" s="2"/>
      <c r="V544" s="2"/>
      <c r="W544" s="2"/>
      <c r="X544" s="2"/>
      <c r="Y544" s="2"/>
      <c r="Z544" s="2"/>
    </row>
    <row r="545" spans="2:26" ht="15.75" customHeight="1">
      <c r="B545" s="2"/>
      <c r="C545" s="10"/>
      <c r="D545" s="1"/>
      <c r="E545" s="11"/>
      <c r="F545" s="10"/>
      <c r="G545" s="1"/>
      <c r="H545" s="120"/>
      <c r="I545" s="6"/>
      <c r="J545" s="2"/>
      <c r="K545" s="2"/>
      <c r="L545" s="2"/>
      <c r="M545" s="2"/>
      <c r="N545" s="2"/>
      <c r="O545" s="2"/>
      <c r="P545" s="2"/>
      <c r="Q545" s="2"/>
      <c r="R545" s="2"/>
      <c r="S545" s="2"/>
      <c r="T545" s="2"/>
      <c r="U545" s="2"/>
      <c r="V545" s="2"/>
      <c r="W545" s="2"/>
      <c r="X545" s="2"/>
      <c r="Y545" s="2"/>
      <c r="Z545" s="2"/>
    </row>
    <row r="546" spans="2:26" ht="15.75" customHeight="1">
      <c r="B546" s="2"/>
      <c r="C546" s="10"/>
      <c r="D546" s="1"/>
      <c r="E546" s="11"/>
      <c r="F546" s="10"/>
      <c r="G546" s="1"/>
      <c r="H546" s="120"/>
      <c r="I546" s="6"/>
      <c r="J546" s="2"/>
      <c r="K546" s="2"/>
      <c r="L546" s="2"/>
      <c r="M546" s="2"/>
      <c r="N546" s="2"/>
      <c r="O546" s="2"/>
      <c r="P546" s="2"/>
      <c r="Q546" s="2"/>
      <c r="R546" s="2"/>
      <c r="S546" s="2"/>
      <c r="T546" s="2"/>
      <c r="U546" s="2"/>
      <c r="V546" s="2"/>
      <c r="W546" s="2"/>
      <c r="X546" s="2"/>
      <c r="Y546" s="2"/>
      <c r="Z546" s="2"/>
    </row>
    <row r="547" spans="2:26" ht="15.75" customHeight="1">
      <c r="B547" s="2"/>
      <c r="C547" s="10"/>
      <c r="D547" s="1"/>
      <c r="E547" s="11"/>
      <c r="F547" s="10"/>
      <c r="G547" s="1"/>
      <c r="H547" s="120"/>
      <c r="I547" s="6"/>
      <c r="J547" s="2"/>
      <c r="K547" s="2"/>
      <c r="L547" s="2"/>
      <c r="M547" s="2"/>
      <c r="N547" s="2"/>
      <c r="O547" s="2"/>
      <c r="P547" s="2"/>
      <c r="Q547" s="2"/>
      <c r="R547" s="2"/>
      <c r="S547" s="2"/>
      <c r="T547" s="2"/>
      <c r="U547" s="2"/>
      <c r="V547" s="2"/>
      <c r="W547" s="2"/>
      <c r="X547" s="2"/>
      <c r="Y547" s="2"/>
      <c r="Z547" s="2"/>
    </row>
    <row r="548" spans="2:26" ht="15.75" customHeight="1">
      <c r="B548" s="2"/>
      <c r="C548" s="10"/>
      <c r="D548" s="1"/>
      <c r="E548" s="11"/>
      <c r="F548" s="10"/>
      <c r="G548" s="1"/>
      <c r="H548" s="120"/>
      <c r="I548" s="6"/>
      <c r="J548" s="2"/>
      <c r="K548" s="2"/>
      <c r="L548" s="2"/>
      <c r="M548" s="2"/>
      <c r="N548" s="2"/>
      <c r="O548" s="2"/>
      <c r="P548" s="2"/>
      <c r="Q548" s="2"/>
      <c r="R548" s="2"/>
      <c r="S548" s="2"/>
      <c r="T548" s="2"/>
      <c r="U548" s="2"/>
      <c r="V548" s="2"/>
      <c r="W548" s="2"/>
      <c r="X548" s="2"/>
      <c r="Y548" s="2"/>
      <c r="Z548" s="2"/>
    </row>
    <row r="549" spans="2:26" ht="15.75" customHeight="1">
      <c r="B549" s="2"/>
      <c r="C549" s="10"/>
      <c r="D549" s="1"/>
      <c r="E549" s="11"/>
      <c r="F549" s="10"/>
      <c r="G549" s="1"/>
      <c r="H549" s="120"/>
      <c r="I549" s="6"/>
      <c r="J549" s="2"/>
      <c r="K549" s="2"/>
      <c r="L549" s="2"/>
      <c r="M549" s="2"/>
      <c r="N549" s="2"/>
      <c r="O549" s="2"/>
      <c r="P549" s="2"/>
      <c r="Q549" s="2"/>
      <c r="R549" s="2"/>
      <c r="S549" s="2"/>
      <c r="T549" s="2"/>
      <c r="U549" s="2"/>
      <c r="V549" s="2"/>
      <c r="W549" s="2"/>
      <c r="X549" s="2"/>
      <c r="Y549" s="2"/>
      <c r="Z549" s="2"/>
    </row>
    <row r="550" spans="2:26" ht="15.75" customHeight="1">
      <c r="B550" s="2"/>
      <c r="C550" s="10"/>
      <c r="D550" s="1"/>
      <c r="E550" s="11"/>
      <c r="F550" s="10"/>
      <c r="G550" s="1"/>
      <c r="H550" s="120"/>
      <c r="I550" s="6"/>
      <c r="J550" s="2"/>
      <c r="K550" s="2"/>
      <c r="L550" s="2"/>
      <c r="M550" s="2"/>
      <c r="N550" s="2"/>
      <c r="O550" s="2"/>
      <c r="P550" s="2"/>
      <c r="Q550" s="2"/>
      <c r="R550" s="2"/>
      <c r="S550" s="2"/>
      <c r="T550" s="2"/>
      <c r="U550" s="2"/>
      <c r="V550" s="2"/>
      <c r="W550" s="2"/>
      <c r="X550" s="2"/>
      <c r="Y550" s="2"/>
      <c r="Z550" s="2"/>
    </row>
    <row r="551" spans="2:26" ht="15.75" customHeight="1">
      <c r="B551" s="2"/>
      <c r="C551" s="10"/>
      <c r="D551" s="1"/>
      <c r="E551" s="11"/>
      <c r="F551" s="10"/>
      <c r="G551" s="1"/>
      <c r="H551" s="120"/>
      <c r="I551" s="6"/>
      <c r="J551" s="2"/>
      <c r="K551" s="2"/>
      <c r="L551" s="2"/>
      <c r="M551" s="2"/>
      <c r="N551" s="2"/>
      <c r="O551" s="2"/>
      <c r="P551" s="2"/>
      <c r="Q551" s="2"/>
      <c r="R551" s="2"/>
      <c r="S551" s="2"/>
      <c r="T551" s="2"/>
      <c r="U551" s="2"/>
      <c r="V551" s="2"/>
      <c r="W551" s="2"/>
      <c r="X551" s="2"/>
      <c r="Y551" s="2"/>
      <c r="Z551" s="2"/>
    </row>
    <row r="552" spans="2:26" ht="15.75" customHeight="1">
      <c r="B552" s="2"/>
      <c r="C552" s="10"/>
      <c r="D552" s="1"/>
      <c r="E552" s="11"/>
      <c r="F552" s="10"/>
      <c r="G552" s="1"/>
      <c r="H552" s="120"/>
      <c r="I552" s="6"/>
      <c r="J552" s="2"/>
      <c r="K552" s="2"/>
      <c r="L552" s="2"/>
      <c r="M552" s="2"/>
      <c r="N552" s="2"/>
      <c r="O552" s="2"/>
      <c r="P552" s="2"/>
      <c r="Q552" s="2"/>
      <c r="R552" s="2"/>
      <c r="S552" s="2"/>
      <c r="T552" s="2"/>
      <c r="U552" s="2"/>
      <c r="V552" s="2"/>
      <c r="W552" s="2"/>
      <c r="X552" s="2"/>
      <c r="Y552" s="2"/>
      <c r="Z552" s="2"/>
    </row>
    <row r="553" spans="2:26" ht="15.75" customHeight="1">
      <c r="B553" s="2"/>
      <c r="C553" s="10"/>
      <c r="D553" s="1"/>
      <c r="E553" s="11"/>
      <c r="F553" s="10"/>
      <c r="G553" s="1"/>
      <c r="H553" s="120"/>
      <c r="I553" s="6"/>
      <c r="J553" s="2"/>
      <c r="K553" s="2"/>
      <c r="L553" s="2"/>
      <c r="M553" s="2"/>
      <c r="N553" s="2"/>
      <c r="O553" s="2"/>
      <c r="P553" s="2"/>
      <c r="Q553" s="2"/>
      <c r="R553" s="2"/>
      <c r="S553" s="2"/>
      <c r="T553" s="2"/>
      <c r="U553" s="2"/>
      <c r="V553" s="2"/>
      <c r="W553" s="2"/>
      <c r="X553" s="2"/>
      <c r="Y553" s="2"/>
      <c r="Z553" s="2"/>
    </row>
    <row r="554" spans="2:26" ht="15.75" customHeight="1">
      <c r="B554" s="2"/>
      <c r="C554" s="10"/>
      <c r="D554" s="1"/>
      <c r="E554" s="11"/>
      <c r="F554" s="10"/>
      <c r="G554" s="1"/>
      <c r="H554" s="120"/>
      <c r="I554" s="6"/>
      <c r="J554" s="2"/>
      <c r="K554" s="2"/>
      <c r="L554" s="2"/>
      <c r="M554" s="2"/>
      <c r="N554" s="2"/>
      <c r="O554" s="2"/>
      <c r="P554" s="2"/>
      <c r="Q554" s="2"/>
      <c r="R554" s="2"/>
      <c r="S554" s="2"/>
      <c r="T554" s="2"/>
      <c r="U554" s="2"/>
      <c r="V554" s="2"/>
      <c r="W554" s="2"/>
      <c r="X554" s="2"/>
      <c r="Y554" s="2"/>
      <c r="Z554" s="2"/>
    </row>
    <row r="555" spans="2:26" ht="15.75" customHeight="1">
      <c r="B555" s="2"/>
      <c r="C555" s="10"/>
      <c r="D555" s="1"/>
      <c r="E555" s="11"/>
      <c r="F555" s="10"/>
      <c r="G555" s="1"/>
      <c r="H555" s="120"/>
      <c r="I555" s="6"/>
      <c r="J555" s="2"/>
      <c r="K555" s="2"/>
      <c r="L555" s="2"/>
      <c r="M555" s="2"/>
      <c r="N555" s="2"/>
      <c r="O555" s="2"/>
      <c r="P555" s="2"/>
      <c r="Q555" s="2"/>
      <c r="R555" s="2"/>
      <c r="S555" s="2"/>
      <c r="T555" s="2"/>
      <c r="U555" s="2"/>
      <c r="V555" s="2"/>
      <c r="W555" s="2"/>
      <c r="X555" s="2"/>
      <c r="Y555" s="2"/>
      <c r="Z555" s="2"/>
    </row>
    <row r="556" spans="2:26" ht="15.75" customHeight="1">
      <c r="B556" s="2"/>
      <c r="C556" s="10"/>
      <c r="D556" s="1"/>
      <c r="E556" s="11"/>
      <c r="F556" s="10"/>
      <c r="G556" s="1"/>
      <c r="H556" s="120"/>
      <c r="I556" s="6"/>
      <c r="J556" s="2"/>
      <c r="K556" s="2"/>
      <c r="L556" s="2"/>
      <c r="M556" s="2"/>
      <c r="N556" s="2"/>
      <c r="O556" s="2"/>
      <c r="P556" s="2"/>
      <c r="Q556" s="2"/>
      <c r="R556" s="2"/>
      <c r="S556" s="2"/>
      <c r="T556" s="2"/>
      <c r="U556" s="2"/>
      <c r="V556" s="2"/>
      <c r="W556" s="2"/>
      <c r="X556" s="2"/>
      <c r="Y556" s="2"/>
      <c r="Z556" s="2"/>
    </row>
    <row r="557" spans="2:26" ht="15.75" customHeight="1">
      <c r="B557" s="2"/>
      <c r="C557" s="10"/>
      <c r="D557" s="1"/>
      <c r="E557" s="11"/>
      <c r="F557" s="10"/>
      <c r="G557" s="1"/>
      <c r="H557" s="120"/>
      <c r="I557" s="6"/>
      <c r="J557" s="2"/>
      <c r="K557" s="2"/>
      <c r="L557" s="2"/>
      <c r="M557" s="2"/>
      <c r="N557" s="2"/>
      <c r="O557" s="2"/>
      <c r="P557" s="2"/>
      <c r="Q557" s="2"/>
      <c r="R557" s="2"/>
      <c r="S557" s="2"/>
      <c r="T557" s="2"/>
      <c r="U557" s="2"/>
      <c r="V557" s="2"/>
      <c r="W557" s="2"/>
      <c r="X557" s="2"/>
      <c r="Y557" s="2"/>
      <c r="Z557" s="2"/>
    </row>
    <row r="558" spans="2:26" ht="15.75" customHeight="1">
      <c r="B558" s="2"/>
      <c r="C558" s="10"/>
      <c r="D558" s="1"/>
      <c r="E558" s="11"/>
      <c r="F558" s="10"/>
      <c r="G558" s="1"/>
      <c r="H558" s="120"/>
      <c r="I558" s="6"/>
      <c r="J558" s="2"/>
      <c r="K558" s="2"/>
      <c r="L558" s="2"/>
      <c r="M558" s="2"/>
      <c r="N558" s="2"/>
      <c r="O558" s="2"/>
      <c r="P558" s="2"/>
      <c r="Q558" s="2"/>
      <c r="R558" s="2"/>
      <c r="S558" s="2"/>
      <c r="T558" s="2"/>
      <c r="U558" s="2"/>
      <c r="V558" s="2"/>
      <c r="W558" s="2"/>
      <c r="X558" s="2"/>
      <c r="Y558" s="2"/>
      <c r="Z558" s="2"/>
    </row>
    <row r="559" spans="2:26" ht="15.75" customHeight="1">
      <c r="B559" s="2"/>
      <c r="C559" s="10"/>
      <c r="D559" s="1"/>
      <c r="E559" s="11"/>
      <c r="F559" s="10"/>
      <c r="G559" s="1"/>
      <c r="H559" s="120"/>
      <c r="I559" s="6"/>
      <c r="J559" s="2"/>
      <c r="K559" s="2"/>
      <c r="L559" s="2"/>
      <c r="M559" s="2"/>
      <c r="N559" s="2"/>
      <c r="O559" s="2"/>
      <c r="P559" s="2"/>
      <c r="Q559" s="2"/>
      <c r="R559" s="2"/>
      <c r="S559" s="2"/>
      <c r="T559" s="2"/>
      <c r="U559" s="2"/>
      <c r="V559" s="2"/>
      <c r="W559" s="2"/>
      <c r="X559" s="2"/>
      <c r="Y559" s="2"/>
      <c r="Z559" s="2"/>
    </row>
    <row r="560" spans="2:26" ht="15.75" customHeight="1">
      <c r="B560" s="2"/>
      <c r="C560" s="10"/>
      <c r="D560" s="1"/>
      <c r="E560" s="11"/>
      <c r="F560" s="10"/>
      <c r="G560" s="1"/>
      <c r="H560" s="120"/>
      <c r="I560" s="6"/>
      <c r="J560" s="2"/>
      <c r="K560" s="2"/>
      <c r="L560" s="2"/>
      <c r="M560" s="2"/>
      <c r="N560" s="2"/>
      <c r="O560" s="2"/>
      <c r="P560" s="2"/>
      <c r="Q560" s="2"/>
      <c r="R560" s="2"/>
      <c r="S560" s="2"/>
      <c r="T560" s="2"/>
      <c r="U560" s="2"/>
      <c r="V560" s="2"/>
      <c r="W560" s="2"/>
      <c r="X560" s="2"/>
      <c r="Y560" s="2"/>
      <c r="Z560" s="2"/>
    </row>
    <row r="561" spans="2:26" ht="15.75" customHeight="1">
      <c r="B561" s="2"/>
      <c r="C561" s="10"/>
      <c r="D561" s="1"/>
      <c r="E561" s="11"/>
      <c r="F561" s="10"/>
      <c r="G561" s="1"/>
      <c r="H561" s="120"/>
      <c r="I561" s="6"/>
      <c r="J561" s="2"/>
      <c r="K561" s="2"/>
      <c r="L561" s="2"/>
      <c r="M561" s="2"/>
      <c r="N561" s="2"/>
      <c r="O561" s="2"/>
      <c r="P561" s="2"/>
      <c r="Q561" s="2"/>
      <c r="R561" s="2"/>
      <c r="S561" s="2"/>
      <c r="T561" s="2"/>
      <c r="U561" s="2"/>
      <c r="V561" s="2"/>
      <c r="W561" s="2"/>
      <c r="X561" s="2"/>
      <c r="Y561" s="2"/>
      <c r="Z561" s="2"/>
    </row>
    <row r="562" spans="2:26" ht="15.75" customHeight="1">
      <c r="B562" s="2"/>
      <c r="C562" s="10"/>
      <c r="D562" s="1"/>
      <c r="E562" s="11"/>
      <c r="F562" s="10"/>
      <c r="G562" s="1"/>
      <c r="H562" s="120"/>
      <c r="I562" s="6"/>
      <c r="J562" s="2"/>
      <c r="K562" s="2"/>
      <c r="L562" s="2"/>
      <c r="M562" s="2"/>
      <c r="N562" s="2"/>
      <c r="O562" s="2"/>
      <c r="P562" s="2"/>
      <c r="Q562" s="2"/>
      <c r="R562" s="2"/>
      <c r="S562" s="2"/>
      <c r="T562" s="2"/>
      <c r="U562" s="2"/>
      <c r="V562" s="2"/>
      <c r="W562" s="2"/>
      <c r="X562" s="2"/>
      <c r="Y562" s="2"/>
      <c r="Z562" s="2"/>
    </row>
    <row r="563" spans="2:26" ht="15.75" customHeight="1">
      <c r="B563" s="2"/>
      <c r="C563" s="10"/>
      <c r="D563" s="1"/>
      <c r="E563" s="11"/>
      <c r="F563" s="10"/>
      <c r="G563" s="1"/>
      <c r="H563" s="120"/>
      <c r="I563" s="6"/>
      <c r="J563" s="2"/>
      <c r="K563" s="2"/>
      <c r="L563" s="2"/>
      <c r="M563" s="2"/>
      <c r="N563" s="2"/>
      <c r="O563" s="2"/>
      <c r="P563" s="2"/>
      <c r="Q563" s="2"/>
      <c r="R563" s="2"/>
      <c r="S563" s="2"/>
      <c r="T563" s="2"/>
      <c r="U563" s="2"/>
      <c r="V563" s="2"/>
      <c r="W563" s="2"/>
      <c r="X563" s="2"/>
      <c r="Y563" s="2"/>
      <c r="Z563" s="2"/>
    </row>
    <row r="564" spans="2:26" ht="15.75" customHeight="1">
      <c r="B564" s="2"/>
      <c r="C564" s="10"/>
      <c r="D564" s="1"/>
      <c r="E564" s="11"/>
      <c r="F564" s="10"/>
      <c r="G564" s="1"/>
      <c r="H564" s="120"/>
      <c r="I564" s="6"/>
      <c r="J564" s="2"/>
      <c r="K564" s="2"/>
      <c r="L564" s="2"/>
      <c r="M564" s="2"/>
      <c r="N564" s="2"/>
      <c r="O564" s="2"/>
      <c r="P564" s="2"/>
      <c r="Q564" s="2"/>
      <c r="R564" s="2"/>
      <c r="S564" s="2"/>
      <c r="T564" s="2"/>
      <c r="U564" s="2"/>
      <c r="V564" s="2"/>
      <c r="W564" s="2"/>
      <c r="X564" s="2"/>
      <c r="Y564" s="2"/>
      <c r="Z564" s="2"/>
    </row>
    <row r="565" spans="2:26" ht="15.75" customHeight="1">
      <c r="B565" s="2"/>
      <c r="C565" s="10"/>
      <c r="D565" s="1"/>
      <c r="E565" s="11"/>
      <c r="F565" s="10"/>
      <c r="G565" s="1"/>
      <c r="H565" s="120"/>
      <c r="I565" s="6"/>
      <c r="J565" s="2"/>
      <c r="K565" s="2"/>
      <c r="L565" s="2"/>
      <c r="M565" s="2"/>
      <c r="N565" s="2"/>
      <c r="O565" s="2"/>
      <c r="P565" s="2"/>
      <c r="Q565" s="2"/>
      <c r="R565" s="2"/>
      <c r="S565" s="2"/>
      <c r="T565" s="2"/>
      <c r="U565" s="2"/>
      <c r="V565" s="2"/>
      <c r="W565" s="2"/>
      <c r="X565" s="2"/>
      <c r="Y565" s="2"/>
      <c r="Z565" s="2"/>
    </row>
    <row r="566" spans="2:26" ht="15.75" customHeight="1">
      <c r="B566" s="2"/>
      <c r="C566" s="10"/>
      <c r="D566" s="1"/>
      <c r="E566" s="11"/>
      <c r="F566" s="10"/>
      <c r="G566" s="1"/>
      <c r="H566" s="120"/>
      <c r="I566" s="6"/>
      <c r="J566" s="2"/>
      <c r="K566" s="2"/>
      <c r="L566" s="2"/>
      <c r="M566" s="2"/>
      <c r="N566" s="2"/>
      <c r="O566" s="2"/>
      <c r="P566" s="2"/>
      <c r="Q566" s="2"/>
      <c r="R566" s="2"/>
      <c r="S566" s="2"/>
      <c r="T566" s="2"/>
      <c r="U566" s="2"/>
      <c r="V566" s="2"/>
      <c r="W566" s="2"/>
      <c r="X566" s="2"/>
      <c r="Y566" s="2"/>
      <c r="Z566" s="2"/>
    </row>
    <row r="567" spans="2:26" ht="15.75" customHeight="1">
      <c r="B567" s="2"/>
      <c r="C567" s="10"/>
      <c r="D567" s="1"/>
      <c r="E567" s="11"/>
      <c r="F567" s="10"/>
      <c r="G567" s="1"/>
      <c r="H567" s="120"/>
      <c r="I567" s="6"/>
      <c r="J567" s="2"/>
      <c r="K567" s="2"/>
      <c r="L567" s="2"/>
      <c r="M567" s="2"/>
      <c r="N567" s="2"/>
      <c r="O567" s="2"/>
      <c r="P567" s="2"/>
      <c r="Q567" s="2"/>
      <c r="R567" s="2"/>
      <c r="S567" s="2"/>
      <c r="T567" s="2"/>
      <c r="U567" s="2"/>
      <c r="V567" s="2"/>
      <c r="W567" s="2"/>
      <c r="X567" s="2"/>
      <c r="Y567" s="2"/>
      <c r="Z567" s="2"/>
    </row>
    <row r="568" spans="2:26" ht="15.75" customHeight="1">
      <c r="B568" s="2"/>
      <c r="C568" s="10"/>
      <c r="D568" s="1"/>
      <c r="E568" s="11"/>
      <c r="F568" s="10"/>
      <c r="G568" s="1"/>
      <c r="H568" s="120"/>
      <c r="I568" s="6"/>
      <c r="J568" s="2"/>
      <c r="K568" s="2"/>
      <c r="L568" s="2"/>
      <c r="M568" s="2"/>
      <c r="N568" s="2"/>
      <c r="O568" s="2"/>
      <c r="P568" s="2"/>
      <c r="Q568" s="2"/>
      <c r="R568" s="2"/>
      <c r="S568" s="2"/>
      <c r="T568" s="2"/>
      <c r="U568" s="2"/>
      <c r="V568" s="2"/>
      <c r="W568" s="2"/>
      <c r="X568" s="2"/>
      <c r="Y568" s="2"/>
      <c r="Z568" s="2"/>
    </row>
    <row r="569" spans="2:26" ht="15.75" customHeight="1">
      <c r="B569" s="2"/>
      <c r="C569" s="10"/>
      <c r="D569" s="1"/>
      <c r="E569" s="11"/>
      <c r="F569" s="10"/>
      <c r="G569" s="1"/>
      <c r="H569" s="120"/>
      <c r="I569" s="6"/>
      <c r="J569" s="2"/>
      <c r="K569" s="2"/>
      <c r="L569" s="2"/>
      <c r="M569" s="2"/>
      <c r="N569" s="2"/>
      <c r="O569" s="2"/>
      <c r="P569" s="2"/>
      <c r="Q569" s="2"/>
      <c r="R569" s="2"/>
      <c r="S569" s="2"/>
      <c r="T569" s="2"/>
      <c r="U569" s="2"/>
      <c r="V569" s="2"/>
      <c r="W569" s="2"/>
      <c r="X569" s="2"/>
      <c r="Y569" s="2"/>
      <c r="Z569" s="2"/>
    </row>
    <row r="570" spans="2:26" ht="15.75" customHeight="1">
      <c r="B570" s="2"/>
      <c r="C570" s="10"/>
      <c r="D570" s="1"/>
      <c r="E570" s="11"/>
      <c r="F570" s="10"/>
      <c r="G570" s="1"/>
      <c r="H570" s="120"/>
      <c r="I570" s="6"/>
      <c r="J570" s="2"/>
      <c r="K570" s="2"/>
      <c r="L570" s="2"/>
      <c r="M570" s="2"/>
      <c r="N570" s="2"/>
      <c r="O570" s="2"/>
      <c r="P570" s="2"/>
      <c r="Q570" s="2"/>
      <c r="R570" s="2"/>
      <c r="S570" s="2"/>
      <c r="T570" s="2"/>
      <c r="U570" s="2"/>
      <c r="V570" s="2"/>
      <c r="W570" s="2"/>
      <c r="X570" s="2"/>
      <c r="Y570" s="2"/>
      <c r="Z570" s="2"/>
    </row>
    <row r="571" spans="2:26" ht="15.75" customHeight="1">
      <c r="B571" s="2"/>
      <c r="C571" s="10"/>
      <c r="D571" s="1"/>
      <c r="E571" s="11"/>
      <c r="F571" s="10"/>
      <c r="G571" s="1"/>
      <c r="H571" s="120"/>
      <c r="I571" s="6"/>
      <c r="J571" s="2"/>
      <c r="K571" s="2"/>
      <c r="L571" s="2"/>
      <c r="M571" s="2"/>
      <c r="N571" s="2"/>
      <c r="O571" s="2"/>
      <c r="P571" s="2"/>
      <c r="Q571" s="2"/>
      <c r="R571" s="2"/>
      <c r="S571" s="2"/>
      <c r="T571" s="2"/>
      <c r="U571" s="2"/>
      <c r="V571" s="2"/>
      <c r="W571" s="2"/>
      <c r="X571" s="2"/>
      <c r="Y571" s="2"/>
      <c r="Z571" s="2"/>
    </row>
    <row r="572" spans="2:26" ht="15.75" customHeight="1">
      <c r="B572" s="2"/>
      <c r="C572" s="10"/>
      <c r="D572" s="1"/>
      <c r="E572" s="11"/>
      <c r="F572" s="10"/>
      <c r="G572" s="1"/>
      <c r="H572" s="120"/>
      <c r="I572" s="6"/>
      <c r="J572" s="2"/>
      <c r="K572" s="2"/>
      <c r="L572" s="2"/>
      <c r="M572" s="2"/>
      <c r="N572" s="2"/>
      <c r="O572" s="2"/>
      <c r="P572" s="2"/>
      <c r="Q572" s="2"/>
      <c r="R572" s="2"/>
      <c r="S572" s="2"/>
      <c r="T572" s="2"/>
      <c r="U572" s="2"/>
      <c r="V572" s="2"/>
      <c r="W572" s="2"/>
      <c r="X572" s="2"/>
      <c r="Y572" s="2"/>
      <c r="Z572" s="2"/>
    </row>
    <row r="573" spans="2:26" ht="15.75" customHeight="1">
      <c r="B573" s="2"/>
      <c r="C573" s="10"/>
      <c r="D573" s="1"/>
      <c r="E573" s="11"/>
      <c r="F573" s="10"/>
      <c r="G573" s="1"/>
      <c r="H573" s="120"/>
      <c r="I573" s="6"/>
      <c r="J573" s="2"/>
      <c r="K573" s="2"/>
      <c r="L573" s="2"/>
      <c r="M573" s="2"/>
      <c r="N573" s="2"/>
      <c r="O573" s="2"/>
      <c r="P573" s="2"/>
      <c r="Q573" s="2"/>
      <c r="R573" s="2"/>
      <c r="S573" s="2"/>
      <c r="T573" s="2"/>
      <c r="U573" s="2"/>
      <c r="V573" s="2"/>
      <c r="W573" s="2"/>
      <c r="X573" s="2"/>
      <c r="Y573" s="2"/>
      <c r="Z573" s="2"/>
    </row>
    <row r="574" spans="2:26" ht="15.75" customHeight="1">
      <c r="B574" s="2"/>
      <c r="C574" s="10"/>
      <c r="D574" s="1"/>
      <c r="E574" s="11"/>
      <c r="F574" s="10"/>
      <c r="G574" s="1"/>
      <c r="H574" s="120"/>
      <c r="I574" s="6"/>
      <c r="J574" s="2"/>
      <c r="K574" s="2"/>
      <c r="L574" s="2"/>
      <c r="M574" s="2"/>
      <c r="N574" s="2"/>
      <c r="O574" s="2"/>
      <c r="P574" s="2"/>
      <c r="Q574" s="2"/>
      <c r="R574" s="2"/>
      <c r="S574" s="2"/>
      <c r="T574" s="2"/>
      <c r="U574" s="2"/>
      <c r="V574" s="2"/>
      <c r="W574" s="2"/>
      <c r="X574" s="2"/>
      <c r="Y574" s="2"/>
      <c r="Z574" s="2"/>
    </row>
    <row r="575" spans="2:26" ht="15.75" customHeight="1">
      <c r="B575" s="2"/>
      <c r="C575" s="10"/>
      <c r="D575" s="1"/>
      <c r="E575" s="11"/>
      <c r="F575" s="10"/>
      <c r="G575" s="1"/>
      <c r="H575" s="120"/>
      <c r="I575" s="6"/>
      <c r="J575" s="2"/>
      <c r="K575" s="2"/>
      <c r="L575" s="2"/>
      <c r="M575" s="2"/>
      <c r="N575" s="2"/>
      <c r="O575" s="2"/>
      <c r="P575" s="2"/>
      <c r="Q575" s="2"/>
      <c r="R575" s="2"/>
      <c r="S575" s="2"/>
      <c r="T575" s="2"/>
      <c r="U575" s="2"/>
      <c r="V575" s="2"/>
      <c r="W575" s="2"/>
      <c r="X575" s="2"/>
      <c r="Y575" s="2"/>
      <c r="Z575" s="2"/>
    </row>
    <row r="576" spans="2:26" ht="15.75" customHeight="1">
      <c r="B576" s="2"/>
      <c r="C576" s="10"/>
      <c r="D576" s="1"/>
      <c r="E576" s="11"/>
      <c r="F576" s="10"/>
      <c r="G576" s="1"/>
      <c r="H576" s="120"/>
      <c r="I576" s="6"/>
      <c r="J576" s="2"/>
      <c r="K576" s="2"/>
      <c r="L576" s="2"/>
      <c r="M576" s="2"/>
      <c r="N576" s="2"/>
      <c r="O576" s="2"/>
      <c r="P576" s="2"/>
      <c r="Q576" s="2"/>
      <c r="R576" s="2"/>
      <c r="S576" s="2"/>
      <c r="T576" s="2"/>
      <c r="U576" s="2"/>
      <c r="V576" s="2"/>
      <c r="W576" s="2"/>
      <c r="X576" s="2"/>
      <c r="Y576" s="2"/>
      <c r="Z576" s="2"/>
    </row>
    <row r="577" spans="2:26" ht="15.75" customHeight="1">
      <c r="B577" s="2"/>
      <c r="C577" s="10"/>
      <c r="D577" s="1"/>
      <c r="E577" s="11"/>
      <c r="F577" s="10"/>
      <c r="G577" s="1"/>
      <c r="H577" s="120"/>
      <c r="I577" s="6"/>
      <c r="J577" s="2"/>
      <c r="K577" s="2"/>
      <c r="L577" s="2"/>
      <c r="M577" s="2"/>
      <c r="N577" s="2"/>
      <c r="O577" s="2"/>
      <c r="P577" s="2"/>
      <c r="Q577" s="2"/>
      <c r="R577" s="2"/>
      <c r="S577" s="2"/>
      <c r="T577" s="2"/>
      <c r="U577" s="2"/>
      <c r="V577" s="2"/>
      <c r="W577" s="2"/>
      <c r="X577" s="2"/>
      <c r="Y577" s="2"/>
      <c r="Z577" s="2"/>
    </row>
    <row r="578" spans="2:26" ht="15.75" customHeight="1">
      <c r="B578" s="2"/>
      <c r="C578" s="10"/>
      <c r="D578" s="1"/>
      <c r="E578" s="11"/>
      <c r="F578" s="10"/>
      <c r="G578" s="1"/>
      <c r="H578" s="120"/>
      <c r="I578" s="6"/>
      <c r="J578" s="2"/>
      <c r="K578" s="2"/>
      <c r="L578" s="2"/>
      <c r="M578" s="2"/>
      <c r="N578" s="2"/>
      <c r="O578" s="2"/>
      <c r="P578" s="2"/>
      <c r="Q578" s="2"/>
      <c r="R578" s="2"/>
      <c r="S578" s="2"/>
      <c r="T578" s="2"/>
      <c r="U578" s="2"/>
      <c r="V578" s="2"/>
      <c r="W578" s="2"/>
      <c r="X578" s="2"/>
      <c r="Y578" s="2"/>
      <c r="Z578" s="2"/>
    </row>
    <row r="579" spans="2:26" ht="15.75" customHeight="1">
      <c r="B579" s="2"/>
      <c r="C579" s="10"/>
      <c r="D579" s="1"/>
      <c r="E579" s="11"/>
      <c r="F579" s="10"/>
      <c r="G579" s="1"/>
      <c r="H579" s="120"/>
      <c r="I579" s="6"/>
      <c r="J579" s="2"/>
      <c r="K579" s="2"/>
      <c r="L579" s="2"/>
      <c r="M579" s="2"/>
      <c r="N579" s="2"/>
      <c r="O579" s="2"/>
      <c r="P579" s="2"/>
      <c r="Q579" s="2"/>
      <c r="R579" s="2"/>
      <c r="S579" s="2"/>
      <c r="T579" s="2"/>
      <c r="U579" s="2"/>
      <c r="V579" s="2"/>
      <c r="W579" s="2"/>
      <c r="X579" s="2"/>
      <c r="Y579" s="2"/>
      <c r="Z579" s="2"/>
    </row>
    <row r="580" spans="2:26" ht="15.75" customHeight="1">
      <c r="B580" s="2"/>
      <c r="C580" s="10"/>
      <c r="D580" s="1"/>
      <c r="E580" s="11"/>
      <c r="F580" s="10"/>
      <c r="G580" s="1"/>
      <c r="H580" s="120"/>
      <c r="I580" s="6"/>
      <c r="J580" s="2"/>
      <c r="K580" s="2"/>
      <c r="L580" s="2"/>
      <c r="M580" s="2"/>
      <c r="N580" s="2"/>
      <c r="O580" s="2"/>
      <c r="P580" s="2"/>
      <c r="Q580" s="2"/>
      <c r="R580" s="2"/>
      <c r="S580" s="2"/>
      <c r="T580" s="2"/>
      <c r="U580" s="2"/>
      <c r="V580" s="2"/>
      <c r="W580" s="2"/>
      <c r="X580" s="2"/>
      <c r="Y580" s="2"/>
      <c r="Z580" s="2"/>
    </row>
    <row r="581" spans="2:26" ht="15.75" customHeight="1">
      <c r="B581" s="2"/>
      <c r="C581" s="10"/>
      <c r="D581" s="1"/>
      <c r="E581" s="11"/>
      <c r="F581" s="10"/>
      <c r="G581" s="1"/>
      <c r="H581" s="120"/>
      <c r="I581" s="6"/>
      <c r="J581" s="2"/>
      <c r="K581" s="2"/>
      <c r="L581" s="2"/>
      <c r="M581" s="2"/>
      <c r="N581" s="2"/>
      <c r="O581" s="2"/>
      <c r="P581" s="2"/>
      <c r="Q581" s="2"/>
      <c r="R581" s="2"/>
      <c r="S581" s="2"/>
      <c r="T581" s="2"/>
      <c r="U581" s="2"/>
      <c r="V581" s="2"/>
      <c r="W581" s="2"/>
      <c r="X581" s="2"/>
      <c r="Y581" s="2"/>
      <c r="Z581" s="2"/>
    </row>
    <row r="582" spans="2:26" ht="15.75" customHeight="1">
      <c r="B582" s="2"/>
      <c r="C582" s="10"/>
      <c r="D582" s="1"/>
      <c r="E582" s="11"/>
      <c r="F582" s="10"/>
      <c r="G582" s="1"/>
      <c r="H582" s="120"/>
      <c r="I582" s="6"/>
      <c r="J582" s="2"/>
      <c r="K582" s="2"/>
      <c r="L582" s="2"/>
      <c r="M582" s="2"/>
      <c r="N582" s="2"/>
      <c r="O582" s="2"/>
      <c r="P582" s="2"/>
      <c r="Q582" s="2"/>
      <c r="R582" s="2"/>
      <c r="S582" s="2"/>
      <c r="T582" s="2"/>
      <c r="U582" s="2"/>
      <c r="V582" s="2"/>
      <c r="W582" s="2"/>
      <c r="X582" s="2"/>
      <c r="Y582" s="2"/>
      <c r="Z582" s="2"/>
    </row>
    <row r="583" spans="2:26" ht="15.75" customHeight="1">
      <c r="B583" s="2"/>
      <c r="C583" s="10"/>
      <c r="D583" s="1"/>
      <c r="E583" s="11"/>
      <c r="F583" s="10"/>
      <c r="G583" s="1"/>
      <c r="H583" s="120"/>
      <c r="I583" s="6"/>
      <c r="J583" s="2"/>
      <c r="K583" s="2"/>
      <c r="L583" s="2"/>
      <c r="M583" s="2"/>
      <c r="N583" s="2"/>
      <c r="O583" s="2"/>
      <c r="P583" s="2"/>
      <c r="Q583" s="2"/>
      <c r="R583" s="2"/>
      <c r="S583" s="2"/>
      <c r="T583" s="2"/>
      <c r="U583" s="2"/>
      <c r="V583" s="2"/>
      <c r="W583" s="2"/>
      <c r="X583" s="2"/>
      <c r="Y583" s="2"/>
      <c r="Z583" s="2"/>
    </row>
    <row r="584" spans="2:26" ht="15.75" customHeight="1">
      <c r="B584" s="2"/>
      <c r="C584" s="10"/>
      <c r="D584" s="1"/>
      <c r="E584" s="11"/>
      <c r="F584" s="10"/>
      <c r="G584" s="1"/>
      <c r="H584" s="120"/>
      <c r="I584" s="6"/>
      <c r="J584" s="2"/>
      <c r="K584" s="2"/>
      <c r="L584" s="2"/>
      <c r="M584" s="2"/>
      <c r="N584" s="2"/>
      <c r="O584" s="2"/>
      <c r="P584" s="2"/>
      <c r="Q584" s="2"/>
      <c r="R584" s="2"/>
      <c r="S584" s="2"/>
      <c r="T584" s="2"/>
      <c r="U584" s="2"/>
      <c r="V584" s="2"/>
      <c r="W584" s="2"/>
      <c r="X584" s="2"/>
      <c r="Y584" s="2"/>
      <c r="Z584" s="2"/>
    </row>
    <row r="585" spans="2:26" ht="15.75" customHeight="1">
      <c r="B585" s="2"/>
      <c r="C585" s="10"/>
      <c r="D585" s="1"/>
      <c r="E585" s="11"/>
      <c r="F585" s="10"/>
      <c r="G585" s="1"/>
      <c r="H585" s="120"/>
      <c r="I585" s="6"/>
      <c r="J585" s="2"/>
      <c r="K585" s="2"/>
      <c r="L585" s="2"/>
      <c r="M585" s="2"/>
      <c r="N585" s="2"/>
      <c r="O585" s="2"/>
      <c r="P585" s="2"/>
      <c r="Q585" s="2"/>
      <c r="R585" s="2"/>
      <c r="S585" s="2"/>
      <c r="T585" s="2"/>
      <c r="U585" s="2"/>
      <c r="V585" s="2"/>
      <c r="W585" s="2"/>
      <c r="X585" s="2"/>
      <c r="Y585" s="2"/>
      <c r="Z585" s="2"/>
    </row>
    <row r="586" spans="2:26" ht="15.75" customHeight="1">
      <c r="B586" s="2"/>
      <c r="C586" s="10"/>
      <c r="D586" s="1"/>
      <c r="E586" s="11"/>
      <c r="F586" s="10"/>
      <c r="G586" s="1"/>
      <c r="H586" s="120"/>
      <c r="I586" s="6"/>
      <c r="J586" s="2"/>
      <c r="K586" s="2"/>
      <c r="L586" s="2"/>
      <c r="M586" s="2"/>
      <c r="N586" s="2"/>
      <c r="O586" s="2"/>
      <c r="P586" s="2"/>
      <c r="Q586" s="2"/>
      <c r="R586" s="2"/>
      <c r="S586" s="2"/>
      <c r="T586" s="2"/>
      <c r="U586" s="2"/>
      <c r="V586" s="2"/>
      <c r="W586" s="2"/>
      <c r="X586" s="2"/>
      <c r="Y586" s="2"/>
      <c r="Z586" s="2"/>
    </row>
    <row r="587" spans="2:26" ht="15.75" customHeight="1">
      <c r="B587" s="2"/>
      <c r="C587" s="10"/>
      <c r="D587" s="1"/>
      <c r="E587" s="11"/>
      <c r="F587" s="10"/>
      <c r="G587" s="1"/>
      <c r="H587" s="120"/>
      <c r="I587" s="6"/>
      <c r="J587" s="2"/>
      <c r="K587" s="2"/>
      <c r="L587" s="2"/>
      <c r="M587" s="2"/>
      <c r="N587" s="2"/>
      <c r="O587" s="2"/>
      <c r="P587" s="2"/>
      <c r="Q587" s="2"/>
      <c r="R587" s="2"/>
      <c r="S587" s="2"/>
      <c r="T587" s="2"/>
      <c r="U587" s="2"/>
      <c r="V587" s="2"/>
      <c r="W587" s="2"/>
      <c r="X587" s="2"/>
      <c r="Y587" s="2"/>
      <c r="Z587" s="2"/>
    </row>
    <row r="588" spans="2:26" ht="15.75" customHeight="1">
      <c r="B588" s="2"/>
      <c r="C588" s="10"/>
      <c r="D588" s="1"/>
      <c r="E588" s="11"/>
      <c r="F588" s="10"/>
      <c r="G588" s="1"/>
      <c r="H588" s="120"/>
      <c r="I588" s="6"/>
      <c r="J588" s="2"/>
      <c r="K588" s="2"/>
      <c r="L588" s="2"/>
      <c r="M588" s="2"/>
      <c r="N588" s="2"/>
      <c r="O588" s="2"/>
      <c r="P588" s="2"/>
      <c r="Q588" s="2"/>
      <c r="R588" s="2"/>
      <c r="S588" s="2"/>
      <c r="T588" s="2"/>
      <c r="U588" s="2"/>
      <c r="V588" s="2"/>
      <c r="W588" s="2"/>
      <c r="X588" s="2"/>
      <c r="Y588" s="2"/>
      <c r="Z588" s="2"/>
    </row>
    <row r="589" spans="2:26" ht="15.75" customHeight="1">
      <c r="B589" s="2"/>
      <c r="C589" s="10"/>
      <c r="D589" s="1"/>
      <c r="E589" s="11"/>
      <c r="F589" s="10"/>
      <c r="G589" s="1"/>
      <c r="H589" s="120"/>
      <c r="I589" s="6"/>
      <c r="J589" s="2"/>
      <c r="K589" s="2"/>
      <c r="L589" s="2"/>
      <c r="M589" s="2"/>
      <c r="N589" s="2"/>
      <c r="O589" s="2"/>
      <c r="P589" s="2"/>
      <c r="Q589" s="2"/>
      <c r="R589" s="2"/>
      <c r="S589" s="2"/>
      <c r="T589" s="2"/>
      <c r="U589" s="2"/>
      <c r="V589" s="2"/>
      <c r="W589" s="2"/>
      <c r="X589" s="2"/>
      <c r="Y589" s="2"/>
      <c r="Z589" s="2"/>
    </row>
    <row r="590" spans="2:26" ht="15.75" customHeight="1">
      <c r="B590" s="2"/>
      <c r="C590" s="10"/>
      <c r="D590" s="1"/>
      <c r="E590" s="11"/>
      <c r="F590" s="10"/>
      <c r="G590" s="1"/>
      <c r="H590" s="120"/>
      <c r="I590" s="6"/>
      <c r="J590" s="2"/>
      <c r="K590" s="2"/>
      <c r="L590" s="2"/>
      <c r="M590" s="2"/>
      <c r="N590" s="2"/>
      <c r="O590" s="2"/>
      <c r="P590" s="2"/>
      <c r="Q590" s="2"/>
      <c r="R590" s="2"/>
      <c r="S590" s="2"/>
      <c r="T590" s="2"/>
      <c r="U590" s="2"/>
      <c r="V590" s="2"/>
      <c r="W590" s="2"/>
      <c r="X590" s="2"/>
      <c r="Y590" s="2"/>
      <c r="Z590" s="2"/>
    </row>
    <row r="591" spans="2:26" ht="15.75" customHeight="1">
      <c r="B591" s="2"/>
      <c r="C591" s="10"/>
      <c r="D591" s="1"/>
      <c r="E591" s="11"/>
      <c r="F591" s="10"/>
      <c r="G591" s="1"/>
      <c r="H591" s="120"/>
      <c r="I591" s="6"/>
      <c r="J591" s="2"/>
      <c r="K591" s="2"/>
      <c r="L591" s="2"/>
      <c r="M591" s="2"/>
      <c r="N591" s="2"/>
      <c r="O591" s="2"/>
      <c r="P591" s="2"/>
      <c r="Q591" s="2"/>
      <c r="R591" s="2"/>
      <c r="S591" s="2"/>
      <c r="T591" s="2"/>
      <c r="U591" s="2"/>
      <c r="V591" s="2"/>
      <c r="W591" s="2"/>
      <c r="X591" s="2"/>
      <c r="Y591" s="2"/>
      <c r="Z591" s="2"/>
    </row>
    <row r="592" spans="2:26" ht="15.75" customHeight="1">
      <c r="B592" s="2"/>
      <c r="C592" s="10"/>
      <c r="D592" s="1"/>
      <c r="E592" s="11"/>
      <c r="F592" s="10"/>
      <c r="G592" s="1"/>
      <c r="H592" s="120"/>
      <c r="I592" s="6"/>
      <c r="J592" s="2"/>
      <c r="K592" s="2"/>
      <c r="L592" s="2"/>
      <c r="M592" s="2"/>
      <c r="N592" s="2"/>
      <c r="O592" s="2"/>
      <c r="P592" s="2"/>
      <c r="Q592" s="2"/>
      <c r="R592" s="2"/>
      <c r="S592" s="2"/>
      <c r="T592" s="2"/>
      <c r="U592" s="2"/>
      <c r="V592" s="2"/>
      <c r="W592" s="2"/>
      <c r="X592" s="2"/>
      <c r="Y592" s="2"/>
      <c r="Z592" s="2"/>
    </row>
    <row r="593" spans="2:26" ht="15.75" customHeight="1">
      <c r="B593" s="2"/>
      <c r="C593" s="10"/>
      <c r="D593" s="1"/>
      <c r="E593" s="11"/>
      <c r="F593" s="10"/>
      <c r="G593" s="1"/>
      <c r="H593" s="120"/>
      <c r="I593" s="6"/>
      <c r="J593" s="2"/>
      <c r="K593" s="2"/>
      <c r="L593" s="2"/>
      <c r="M593" s="2"/>
      <c r="N593" s="2"/>
      <c r="O593" s="2"/>
      <c r="P593" s="2"/>
      <c r="Q593" s="2"/>
      <c r="R593" s="2"/>
      <c r="S593" s="2"/>
      <c r="T593" s="2"/>
      <c r="U593" s="2"/>
      <c r="V593" s="2"/>
      <c r="W593" s="2"/>
      <c r="X593" s="2"/>
      <c r="Y593" s="2"/>
      <c r="Z593" s="2"/>
    </row>
    <row r="594" spans="2:26" ht="15.75" customHeight="1">
      <c r="B594" s="2"/>
      <c r="C594" s="10"/>
      <c r="D594" s="1"/>
      <c r="E594" s="11"/>
      <c r="F594" s="10"/>
      <c r="G594" s="1"/>
      <c r="H594" s="120"/>
      <c r="I594" s="6"/>
      <c r="J594" s="2"/>
      <c r="K594" s="2"/>
      <c r="L594" s="2"/>
      <c r="M594" s="2"/>
      <c r="N594" s="2"/>
      <c r="O594" s="2"/>
      <c r="P594" s="2"/>
      <c r="Q594" s="2"/>
      <c r="R594" s="2"/>
      <c r="S594" s="2"/>
      <c r="T594" s="2"/>
      <c r="U594" s="2"/>
      <c r="V594" s="2"/>
      <c r="W594" s="2"/>
      <c r="X594" s="2"/>
      <c r="Y594" s="2"/>
      <c r="Z594" s="2"/>
    </row>
    <row r="595" spans="2:26" ht="15.75" customHeight="1">
      <c r="B595" s="2"/>
      <c r="C595" s="10"/>
      <c r="D595" s="1"/>
      <c r="E595" s="11"/>
      <c r="F595" s="10"/>
      <c r="G595" s="1"/>
      <c r="H595" s="120"/>
      <c r="I595" s="6"/>
      <c r="J595" s="2"/>
      <c r="K595" s="2"/>
      <c r="L595" s="2"/>
      <c r="M595" s="2"/>
      <c r="N595" s="2"/>
      <c r="O595" s="2"/>
      <c r="P595" s="2"/>
      <c r="Q595" s="2"/>
      <c r="R595" s="2"/>
      <c r="S595" s="2"/>
      <c r="T595" s="2"/>
      <c r="U595" s="2"/>
      <c r="V595" s="2"/>
      <c r="W595" s="2"/>
      <c r="X595" s="2"/>
      <c r="Y595" s="2"/>
      <c r="Z595" s="2"/>
    </row>
    <row r="596" spans="2:26" ht="15.75" customHeight="1">
      <c r="B596" s="2"/>
      <c r="C596" s="10"/>
      <c r="D596" s="1"/>
      <c r="E596" s="11"/>
      <c r="F596" s="10"/>
      <c r="G596" s="1"/>
      <c r="H596" s="120"/>
      <c r="I596" s="6"/>
      <c r="J596" s="2"/>
      <c r="K596" s="2"/>
      <c r="L596" s="2"/>
      <c r="M596" s="2"/>
      <c r="N596" s="2"/>
      <c r="O596" s="2"/>
      <c r="P596" s="2"/>
      <c r="Q596" s="2"/>
      <c r="R596" s="2"/>
      <c r="S596" s="2"/>
      <c r="T596" s="2"/>
      <c r="U596" s="2"/>
      <c r="V596" s="2"/>
      <c r="W596" s="2"/>
      <c r="X596" s="2"/>
      <c r="Y596" s="2"/>
      <c r="Z596" s="2"/>
    </row>
    <row r="597" spans="2:26" ht="15.75" customHeight="1">
      <c r="B597" s="2"/>
      <c r="C597" s="10"/>
      <c r="D597" s="1"/>
      <c r="E597" s="11"/>
      <c r="F597" s="10"/>
      <c r="G597" s="1"/>
      <c r="H597" s="120"/>
      <c r="I597" s="6"/>
      <c r="J597" s="2"/>
      <c r="K597" s="2"/>
      <c r="L597" s="2"/>
      <c r="M597" s="2"/>
      <c r="N597" s="2"/>
      <c r="O597" s="2"/>
      <c r="P597" s="2"/>
      <c r="Q597" s="2"/>
      <c r="R597" s="2"/>
      <c r="S597" s="2"/>
      <c r="T597" s="2"/>
      <c r="U597" s="2"/>
      <c r="V597" s="2"/>
      <c r="W597" s="2"/>
      <c r="X597" s="2"/>
      <c r="Y597" s="2"/>
      <c r="Z597" s="2"/>
    </row>
    <row r="598" spans="2:26" ht="15.75" customHeight="1">
      <c r="B598" s="2"/>
      <c r="C598" s="10"/>
      <c r="D598" s="1"/>
      <c r="E598" s="11"/>
      <c r="F598" s="10"/>
      <c r="G598" s="1"/>
      <c r="H598" s="120"/>
      <c r="I598" s="6"/>
      <c r="J598" s="2"/>
      <c r="K598" s="2"/>
      <c r="L598" s="2"/>
      <c r="M598" s="2"/>
      <c r="N598" s="2"/>
      <c r="O598" s="2"/>
      <c r="P598" s="2"/>
      <c r="Q598" s="2"/>
      <c r="R598" s="2"/>
      <c r="S598" s="2"/>
      <c r="T598" s="2"/>
      <c r="U598" s="2"/>
      <c r="V598" s="2"/>
      <c r="W598" s="2"/>
      <c r="X598" s="2"/>
      <c r="Y598" s="2"/>
      <c r="Z598" s="2"/>
    </row>
    <row r="599" spans="2:26" ht="15.75" customHeight="1">
      <c r="B599" s="2"/>
      <c r="C599" s="10"/>
      <c r="D599" s="1"/>
      <c r="E599" s="11"/>
      <c r="F599" s="10"/>
      <c r="G599" s="1"/>
      <c r="H599" s="120"/>
      <c r="I599" s="6"/>
      <c r="J599" s="2"/>
      <c r="K599" s="2"/>
      <c r="L599" s="2"/>
      <c r="M599" s="2"/>
      <c r="N599" s="2"/>
      <c r="O599" s="2"/>
      <c r="P599" s="2"/>
      <c r="Q599" s="2"/>
      <c r="R599" s="2"/>
      <c r="S599" s="2"/>
      <c r="T599" s="2"/>
      <c r="U599" s="2"/>
      <c r="V599" s="2"/>
      <c r="W599" s="2"/>
      <c r="X599" s="2"/>
      <c r="Y599" s="2"/>
      <c r="Z599" s="2"/>
    </row>
    <row r="600" spans="2:26" ht="15.75" customHeight="1">
      <c r="B600" s="2"/>
      <c r="C600" s="10"/>
      <c r="D600" s="1"/>
      <c r="E600" s="11"/>
      <c r="F600" s="10"/>
      <c r="G600" s="1"/>
      <c r="H600" s="120"/>
      <c r="I600" s="6"/>
      <c r="J600" s="2"/>
      <c r="K600" s="2"/>
      <c r="L600" s="2"/>
      <c r="M600" s="2"/>
      <c r="N600" s="2"/>
      <c r="O600" s="2"/>
      <c r="P600" s="2"/>
      <c r="Q600" s="2"/>
      <c r="R600" s="2"/>
      <c r="S600" s="2"/>
      <c r="T600" s="2"/>
      <c r="U600" s="2"/>
      <c r="V600" s="2"/>
      <c r="W600" s="2"/>
      <c r="X600" s="2"/>
      <c r="Y600" s="2"/>
      <c r="Z600" s="2"/>
    </row>
    <row r="601" spans="2:26" ht="15.75" customHeight="1">
      <c r="B601" s="2"/>
      <c r="C601" s="10"/>
      <c r="D601" s="1"/>
      <c r="E601" s="11"/>
      <c r="F601" s="10"/>
      <c r="G601" s="1"/>
      <c r="H601" s="120"/>
      <c r="I601" s="6"/>
      <c r="J601" s="2"/>
      <c r="K601" s="2"/>
      <c r="L601" s="2"/>
      <c r="M601" s="2"/>
      <c r="N601" s="2"/>
      <c r="O601" s="2"/>
      <c r="P601" s="2"/>
      <c r="Q601" s="2"/>
      <c r="R601" s="2"/>
      <c r="S601" s="2"/>
      <c r="T601" s="2"/>
      <c r="U601" s="2"/>
      <c r="V601" s="2"/>
      <c r="W601" s="2"/>
      <c r="X601" s="2"/>
      <c r="Y601" s="2"/>
      <c r="Z601" s="2"/>
    </row>
    <row r="602" spans="2:26" ht="15.75" customHeight="1">
      <c r="B602" s="2"/>
      <c r="C602" s="10"/>
      <c r="D602" s="1"/>
      <c r="E602" s="11"/>
      <c r="F602" s="10"/>
      <c r="G602" s="1"/>
      <c r="H602" s="120"/>
      <c r="I602" s="6"/>
      <c r="J602" s="2"/>
      <c r="K602" s="2"/>
      <c r="L602" s="2"/>
      <c r="M602" s="2"/>
      <c r="N602" s="2"/>
      <c r="O602" s="2"/>
      <c r="P602" s="2"/>
      <c r="Q602" s="2"/>
      <c r="R602" s="2"/>
      <c r="S602" s="2"/>
      <c r="T602" s="2"/>
      <c r="U602" s="2"/>
      <c r="V602" s="2"/>
      <c r="W602" s="2"/>
      <c r="X602" s="2"/>
      <c r="Y602" s="2"/>
      <c r="Z602" s="2"/>
    </row>
    <row r="603" spans="2:26" ht="15.75" customHeight="1">
      <c r="B603" s="2"/>
      <c r="C603" s="10"/>
      <c r="D603" s="1"/>
      <c r="E603" s="11"/>
      <c r="F603" s="10"/>
      <c r="G603" s="1"/>
      <c r="H603" s="120"/>
      <c r="I603" s="6"/>
      <c r="J603" s="2"/>
      <c r="K603" s="2"/>
      <c r="L603" s="2"/>
      <c r="M603" s="2"/>
      <c r="N603" s="2"/>
      <c r="O603" s="2"/>
      <c r="P603" s="2"/>
      <c r="Q603" s="2"/>
      <c r="R603" s="2"/>
      <c r="S603" s="2"/>
      <c r="T603" s="2"/>
      <c r="U603" s="2"/>
      <c r="V603" s="2"/>
      <c r="W603" s="2"/>
      <c r="X603" s="2"/>
      <c r="Y603" s="2"/>
      <c r="Z603" s="2"/>
    </row>
    <row r="604" spans="2:26" ht="15.75" customHeight="1">
      <c r="B604" s="2"/>
      <c r="C604" s="10"/>
      <c r="D604" s="1"/>
      <c r="E604" s="11"/>
      <c r="F604" s="10"/>
      <c r="G604" s="1"/>
      <c r="H604" s="120"/>
      <c r="I604" s="6"/>
      <c r="J604" s="2"/>
      <c r="K604" s="2"/>
      <c r="L604" s="2"/>
      <c r="M604" s="2"/>
      <c r="N604" s="2"/>
      <c r="O604" s="2"/>
      <c r="P604" s="2"/>
      <c r="Q604" s="2"/>
      <c r="R604" s="2"/>
      <c r="S604" s="2"/>
      <c r="T604" s="2"/>
      <c r="U604" s="2"/>
      <c r="V604" s="2"/>
      <c r="W604" s="2"/>
      <c r="X604" s="2"/>
      <c r="Y604" s="2"/>
      <c r="Z604" s="2"/>
    </row>
    <row r="605" spans="2:26" ht="15.75" customHeight="1">
      <c r="B605" s="2"/>
      <c r="C605" s="10"/>
      <c r="D605" s="1"/>
      <c r="E605" s="11"/>
      <c r="F605" s="10"/>
      <c r="G605" s="1"/>
      <c r="H605" s="120"/>
      <c r="I605" s="6"/>
      <c r="J605" s="2"/>
      <c r="K605" s="2"/>
      <c r="L605" s="2"/>
      <c r="M605" s="2"/>
      <c r="N605" s="2"/>
      <c r="O605" s="2"/>
      <c r="P605" s="2"/>
      <c r="Q605" s="2"/>
      <c r="R605" s="2"/>
      <c r="S605" s="2"/>
      <c r="T605" s="2"/>
      <c r="U605" s="2"/>
      <c r="V605" s="2"/>
      <c r="W605" s="2"/>
      <c r="X605" s="2"/>
      <c r="Y605" s="2"/>
      <c r="Z605" s="2"/>
    </row>
    <row r="606" spans="2:26" ht="15.75" customHeight="1">
      <c r="B606" s="2"/>
      <c r="C606" s="10"/>
      <c r="D606" s="1"/>
      <c r="E606" s="11"/>
      <c r="F606" s="10"/>
      <c r="G606" s="1"/>
      <c r="H606" s="120"/>
      <c r="I606" s="6"/>
      <c r="J606" s="2"/>
      <c r="K606" s="2"/>
      <c r="L606" s="2"/>
      <c r="M606" s="2"/>
      <c r="N606" s="2"/>
      <c r="O606" s="2"/>
      <c r="P606" s="2"/>
      <c r="Q606" s="2"/>
      <c r="R606" s="2"/>
      <c r="S606" s="2"/>
      <c r="T606" s="2"/>
      <c r="U606" s="2"/>
      <c r="V606" s="2"/>
      <c r="W606" s="2"/>
      <c r="X606" s="2"/>
      <c r="Y606" s="2"/>
      <c r="Z606" s="2"/>
    </row>
    <row r="607" spans="2:26" ht="15.75" customHeight="1">
      <c r="B607" s="2"/>
      <c r="C607" s="10"/>
      <c r="D607" s="1"/>
      <c r="E607" s="11"/>
      <c r="F607" s="10"/>
      <c r="G607" s="1"/>
      <c r="H607" s="120"/>
      <c r="I607" s="6"/>
      <c r="J607" s="2"/>
      <c r="K607" s="2"/>
      <c r="L607" s="2"/>
      <c r="M607" s="2"/>
      <c r="N607" s="2"/>
      <c r="O607" s="2"/>
      <c r="P607" s="2"/>
      <c r="Q607" s="2"/>
      <c r="R607" s="2"/>
      <c r="S607" s="2"/>
      <c r="T607" s="2"/>
      <c r="U607" s="2"/>
      <c r="V607" s="2"/>
      <c r="W607" s="2"/>
      <c r="X607" s="2"/>
      <c r="Y607" s="2"/>
      <c r="Z607" s="2"/>
    </row>
    <row r="608" spans="2:26" ht="15.75" customHeight="1">
      <c r="B608" s="2"/>
      <c r="C608" s="10"/>
      <c r="D608" s="1"/>
      <c r="E608" s="11"/>
      <c r="F608" s="10"/>
      <c r="G608" s="1"/>
      <c r="H608" s="120"/>
      <c r="I608" s="6"/>
      <c r="J608" s="2"/>
      <c r="K608" s="2"/>
      <c r="L608" s="2"/>
      <c r="M608" s="2"/>
      <c r="N608" s="2"/>
      <c r="O608" s="2"/>
      <c r="P608" s="2"/>
      <c r="Q608" s="2"/>
      <c r="R608" s="2"/>
      <c r="S608" s="2"/>
      <c r="T608" s="2"/>
      <c r="U608" s="2"/>
      <c r="V608" s="2"/>
      <c r="W608" s="2"/>
      <c r="X608" s="2"/>
      <c r="Y608" s="2"/>
      <c r="Z608" s="2"/>
    </row>
    <row r="609" spans="2:26" ht="15.75" customHeight="1">
      <c r="B609" s="2"/>
      <c r="C609" s="10"/>
      <c r="D609" s="1"/>
      <c r="E609" s="11"/>
      <c r="F609" s="10"/>
      <c r="G609" s="1"/>
      <c r="H609" s="120"/>
      <c r="I609" s="6"/>
      <c r="J609" s="2"/>
      <c r="K609" s="2"/>
      <c r="L609" s="2"/>
      <c r="M609" s="2"/>
      <c r="N609" s="2"/>
      <c r="O609" s="2"/>
      <c r="P609" s="2"/>
      <c r="Q609" s="2"/>
      <c r="R609" s="2"/>
      <c r="S609" s="2"/>
      <c r="T609" s="2"/>
      <c r="U609" s="2"/>
      <c r="V609" s="2"/>
      <c r="W609" s="2"/>
      <c r="X609" s="2"/>
      <c r="Y609" s="2"/>
      <c r="Z609" s="2"/>
    </row>
    <row r="610" spans="2:26" ht="15.75" customHeight="1">
      <c r="B610" s="2"/>
      <c r="C610" s="10"/>
      <c r="D610" s="1"/>
      <c r="E610" s="11"/>
      <c r="F610" s="10"/>
      <c r="G610" s="1"/>
      <c r="H610" s="120"/>
      <c r="I610" s="6"/>
      <c r="J610" s="2"/>
      <c r="K610" s="2"/>
      <c r="L610" s="2"/>
      <c r="M610" s="2"/>
      <c r="N610" s="2"/>
      <c r="O610" s="2"/>
      <c r="P610" s="2"/>
      <c r="Q610" s="2"/>
      <c r="R610" s="2"/>
      <c r="S610" s="2"/>
      <c r="T610" s="2"/>
      <c r="U610" s="2"/>
      <c r="V610" s="2"/>
      <c r="W610" s="2"/>
      <c r="X610" s="2"/>
      <c r="Y610" s="2"/>
      <c r="Z610" s="2"/>
    </row>
    <row r="611" spans="2:26" ht="15.75" customHeight="1">
      <c r="B611" s="2"/>
      <c r="C611" s="10"/>
      <c r="D611" s="1"/>
      <c r="E611" s="11"/>
      <c r="F611" s="10"/>
      <c r="G611" s="1"/>
      <c r="H611" s="120"/>
      <c r="I611" s="6"/>
      <c r="J611" s="2"/>
      <c r="K611" s="2"/>
      <c r="L611" s="2"/>
      <c r="M611" s="2"/>
      <c r="N611" s="2"/>
      <c r="O611" s="2"/>
      <c r="P611" s="2"/>
      <c r="Q611" s="2"/>
      <c r="R611" s="2"/>
      <c r="S611" s="2"/>
      <c r="T611" s="2"/>
      <c r="U611" s="2"/>
      <c r="V611" s="2"/>
      <c r="W611" s="2"/>
      <c r="X611" s="2"/>
      <c r="Y611" s="2"/>
      <c r="Z611" s="2"/>
    </row>
    <row r="612" spans="2:26" ht="15.75" customHeight="1">
      <c r="B612" s="2"/>
      <c r="C612" s="10"/>
      <c r="D612" s="1"/>
      <c r="E612" s="11"/>
      <c r="F612" s="10"/>
      <c r="G612" s="1"/>
      <c r="H612" s="120"/>
      <c r="I612" s="6"/>
      <c r="J612" s="2"/>
      <c r="K612" s="2"/>
      <c r="L612" s="2"/>
      <c r="M612" s="2"/>
      <c r="N612" s="2"/>
      <c r="O612" s="2"/>
      <c r="P612" s="2"/>
      <c r="Q612" s="2"/>
      <c r="R612" s="2"/>
      <c r="S612" s="2"/>
      <c r="T612" s="2"/>
      <c r="U612" s="2"/>
      <c r="V612" s="2"/>
      <c r="W612" s="2"/>
      <c r="X612" s="2"/>
      <c r="Y612" s="2"/>
      <c r="Z612" s="2"/>
    </row>
    <row r="613" spans="2:26" ht="15.75" customHeight="1">
      <c r="B613" s="2"/>
      <c r="C613" s="10"/>
      <c r="D613" s="1"/>
      <c r="E613" s="11"/>
      <c r="F613" s="10"/>
      <c r="G613" s="1"/>
      <c r="H613" s="120"/>
      <c r="I613" s="6"/>
      <c r="J613" s="2"/>
      <c r="K613" s="2"/>
      <c r="L613" s="2"/>
      <c r="M613" s="2"/>
      <c r="N613" s="2"/>
      <c r="O613" s="2"/>
      <c r="P613" s="2"/>
      <c r="Q613" s="2"/>
      <c r="R613" s="2"/>
      <c r="S613" s="2"/>
      <c r="T613" s="2"/>
      <c r="U613" s="2"/>
      <c r="V613" s="2"/>
      <c r="W613" s="2"/>
      <c r="X613" s="2"/>
      <c r="Y613" s="2"/>
      <c r="Z613" s="2"/>
    </row>
    <row r="614" spans="2:26" ht="15.75" customHeight="1">
      <c r="B614" s="2"/>
      <c r="C614" s="10"/>
      <c r="D614" s="1"/>
      <c r="E614" s="11"/>
      <c r="F614" s="10"/>
      <c r="G614" s="1"/>
      <c r="H614" s="120"/>
      <c r="I614" s="6"/>
      <c r="J614" s="2"/>
      <c r="K614" s="2"/>
      <c r="L614" s="2"/>
      <c r="M614" s="2"/>
      <c r="N614" s="2"/>
      <c r="O614" s="2"/>
      <c r="P614" s="2"/>
      <c r="Q614" s="2"/>
      <c r="R614" s="2"/>
      <c r="S614" s="2"/>
      <c r="T614" s="2"/>
      <c r="U614" s="2"/>
      <c r="V614" s="2"/>
      <c r="W614" s="2"/>
      <c r="X614" s="2"/>
      <c r="Y614" s="2"/>
      <c r="Z614" s="2"/>
    </row>
    <row r="615" spans="2:26" ht="15.75" customHeight="1">
      <c r="B615" s="2"/>
      <c r="C615" s="10"/>
      <c r="D615" s="1"/>
      <c r="E615" s="11"/>
      <c r="F615" s="10"/>
      <c r="G615" s="1"/>
      <c r="H615" s="120"/>
      <c r="I615" s="6"/>
      <c r="J615" s="2"/>
      <c r="K615" s="2"/>
      <c r="L615" s="2"/>
      <c r="M615" s="2"/>
      <c r="N615" s="2"/>
      <c r="O615" s="2"/>
      <c r="P615" s="2"/>
      <c r="Q615" s="2"/>
      <c r="R615" s="2"/>
      <c r="S615" s="2"/>
      <c r="T615" s="2"/>
      <c r="U615" s="2"/>
      <c r="V615" s="2"/>
      <c r="W615" s="2"/>
      <c r="X615" s="2"/>
      <c r="Y615" s="2"/>
      <c r="Z615" s="2"/>
    </row>
    <row r="616" spans="2:26" ht="15.75" customHeight="1">
      <c r="B616" s="2"/>
      <c r="C616" s="10"/>
      <c r="D616" s="1"/>
      <c r="E616" s="11"/>
      <c r="F616" s="10"/>
      <c r="G616" s="1"/>
      <c r="H616" s="120"/>
      <c r="I616" s="6"/>
      <c r="J616" s="2"/>
      <c r="K616" s="2"/>
      <c r="L616" s="2"/>
      <c r="M616" s="2"/>
      <c r="N616" s="2"/>
      <c r="O616" s="2"/>
      <c r="P616" s="2"/>
      <c r="Q616" s="2"/>
      <c r="R616" s="2"/>
      <c r="S616" s="2"/>
      <c r="T616" s="2"/>
      <c r="U616" s="2"/>
      <c r="V616" s="2"/>
      <c r="W616" s="2"/>
      <c r="X616" s="2"/>
      <c r="Y616" s="2"/>
      <c r="Z616" s="2"/>
    </row>
    <row r="617" spans="2:26" ht="15.75" customHeight="1">
      <c r="B617" s="2"/>
      <c r="C617" s="10"/>
      <c r="D617" s="1"/>
      <c r="E617" s="11"/>
      <c r="F617" s="10"/>
      <c r="G617" s="1"/>
      <c r="H617" s="120"/>
      <c r="I617" s="6"/>
      <c r="J617" s="2"/>
      <c r="K617" s="2"/>
      <c r="L617" s="2"/>
      <c r="M617" s="2"/>
      <c r="N617" s="2"/>
      <c r="O617" s="2"/>
      <c r="P617" s="2"/>
      <c r="Q617" s="2"/>
      <c r="R617" s="2"/>
      <c r="S617" s="2"/>
      <c r="T617" s="2"/>
      <c r="U617" s="2"/>
      <c r="V617" s="2"/>
      <c r="W617" s="2"/>
      <c r="X617" s="2"/>
      <c r="Y617" s="2"/>
      <c r="Z617" s="2"/>
    </row>
    <row r="618" spans="2:26" ht="15.75" customHeight="1">
      <c r="B618" s="2"/>
      <c r="C618" s="10"/>
      <c r="D618" s="1"/>
      <c r="E618" s="11"/>
      <c r="F618" s="10"/>
      <c r="G618" s="1"/>
      <c r="H618" s="120"/>
      <c r="I618" s="6"/>
      <c r="J618" s="2"/>
      <c r="K618" s="2"/>
      <c r="L618" s="2"/>
      <c r="M618" s="2"/>
      <c r="N618" s="2"/>
      <c r="O618" s="2"/>
      <c r="P618" s="2"/>
      <c r="Q618" s="2"/>
      <c r="R618" s="2"/>
      <c r="S618" s="2"/>
      <c r="T618" s="2"/>
      <c r="U618" s="2"/>
      <c r="V618" s="2"/>
      <c r="W618" s="2"/>
      <c r="X618" s="2"/>
      <c r="Y618" s="2"/>
      <c r="Z618" s="2"/>
    </row>
    <row r="619" spans="2:26" ht="15.75" customHeight="1">
      <c r="B619" s="2"/>
      <c r="C619" s="10"/>
      <c r="D619" s="1"/>
      <c r="E619" s="11"/>
      <c r="F619" s="10"/>
      <c r="G619" s="1"/>
      <c r="H619" s="120"/>
      <c r="I619" s="6"/>
      <c r="J619" s="2"/>
      <c r="K619" s="2"/>
      <c r="L619" s="2"/>
      <c r="M619" s="2"/>
      <c r="N619" s="2"/>
      <c r="O619" s="2"/>
      <c r="P619" s="2"/>
      <c r="Q619" s="2"/>
      <c r="R619" s="2"/>
      <c r="S619" s="2"/>
      <c r="T619" s="2"/>
      <c r="U619" s="2"/>
      <c r="V619" s="2"/>
      <c r="W619" s="2"/>
      <c r="X619" s="2"/>
      <c r="Y619" s="2"/>
      <c r="Z619" s="2"/>
    </row>
    <row r="620" spans="2:26" ht="15.75" customHeight="1">
      <c r="B620" s="2"/>
      <c r="C620" s="10"/>
      <c r="D620" s="1"/>
      <c r="E620" s="11"/>
      <c r="F620" s="10"/>
      <c r="G620" s="1"/>
      <c r="H620" s="120"/>
      <c r="I620" s="6"/>
      <c r="J620" s="2"/>
      <c r="K620" s="2"/>
      <c r="L620" s="2"/>
      <c r="M620" s="2"/>
      <c r="N620" s="2"/>
      <c r="O620" s="2"/>
      <c r="P620" s="2"/>
      <c r="Q620" s="2"/>
      <c r="R620" s="2"/>
      <c r="S620" s="2"/>
      <c r="T620" s="2"/>
      <c r="U620" s="2"/>
      <c r="V620" s="2"/>
      <c r="W620" s="2"/>
      <c r="X620" s="2"/>
      <c r="Y620" s="2"/>
      <c r="Z620" s="2"/>
    </row>
    <row r="621" spans="2:26" ht="15.75" customHeight="1">
      <c r="B621" s="2"/>
      <c r="C621" s="10"/>
      <c r="D621" s="1"/>
      <c r="E621" s="11"/>
      <c r="F621" s="10"/>
      <c r="G621" s="1"/>
      <c r="H621" s="120"/>
      <c r="I621" s="6"/>
      <c r="J621" s="2"/>
      <c r="K621" s="2"/>
      <c r="L621" s="2"/>
      <c r="M621" s="2"/>
      <c r="N621" s="2"/>
      <c r="O621" s="2"/>
      <c r="P621" s="2"/>
      <c r="Q621" s="2"/>
      <c r="R621" s="2"/>
      <c r="S621" s="2"/>
      <c r="T621" s="2"/>
      <c r="U621" s="2"/>
      <c r="V621" s="2"/>
      <c r="W621" s="2"/>
      <c r="X621" s="2"/>
      <c r="Y621" s="2"/>
      <c r="Z621" s="2"/>
    </row>
    <row r="622" spans="2:26" ht="15.75" customHeight="1">
      <c r="B622" s="2"/>
      <c r="C622" s="10"/>
      <c r="D622" s="1"/>
      <c r="E622" s="11"/>
      <c r="F622" s="10"/>
      <c r="G622" s="1"/>
      <c r="H622" s="120"/>
      <c r="I622" s="6"/>
      <c r="J622" s="2"/>
      <c r="K622" s="2"/>
      <c r="L622" s="2"/>
      <c r="M622" s="2"/>
      <c r="N622" s="2"/>
      <c r="O622" s="2"/>
      <c r="P622" s="2"/>
      <c r="Q622" s="2"/>
      <c r="R622" s="2"/>
      <c r="S622" s="2"/>
      <c r="T622" s="2"/>
      <c r="U622" s="2"/>
      <c r="V622" s="2"/>
      <c r="W622" s="2"/>
      <c r="X622" s="2"/>
      <c r="Y622" s="2"/>
      <c r="Z622" s="2"/>
    </row>
    <row r="623" spans="2:26" ht="15.75" customHeight="1">
      <c r="B623" s="2"/>
      <c r="C623" s="10"/>
      <c r="D623" s="1"/>
      <c r="E623" s="11"/>
      <c r="F623" s="10"/>
      <c r="G623" s="1"/>
      <c r="H623" s="120"/>
      <c r="I623" s="6"/>
      <c r="J623" s="2"/>
      <c r="K623" s="2"/>
      <c r="L623" s="2"/>
      <c r="M623" s="2"/>
      <c r="N623" s="2"/>
      <c r="O623" s="2"/>
      <c r="P623" s="2"/>
      <c r="Q623" s="2"/>
      <c r="R623" s="2"/>
      <c r="S623" s="2"/>
      <c r="T623" s="2"/>
      <c r="U623" s="2"/>
      <c r="V623" s="2"/>
      <c r="W623" s="2"/>
      <c r="X623" s="2"/>
      <c r="Y623" s="2"/>
      <c r="Z623" s="2"/>
    </row>
    <row r="624" spans="2:26" ht="15.75" customHeight="1">
      <c r="B624" s="2"/>
      <c r="C624" s="10"/>
      <c r="D624" s="1"/>
      <c r="E624" s="11"/>
      <c r="F624" s="10"/>
      <c r="G624" s="1"/>
      <c r="H624" s="120"/>
      <c r="I624" s="6"/>
      <c r="J624" s="2"/>
      <c r="K624" s="2"/>
      <c r="L624" s="2"/>
      <c r="M624" s="2"/>
      <c r="N624" s="2"/>
      <c r="O624" s="2"/>
      <c r="P624" s="2"/>
      <c r="Q624" s="2"/>
      <c r="R624" s="2"/>
      <c r="S624" s="2"/>
      <c r="T624" s="2"/>
      <c r="U624" s="2"/>
      <c r="V624" s="2"/>
      <c r="W624" s="2"/>
      <c r="X624" s="2"/>
      <c r="Y624" s="2"/>
      <c r="Z624" s="2"/>
    </row>
    <row r="625" spans="2:26" ht="15.75" customHeight="1">
      <c r="B625" s="2"/>
      <c r="C625" s="10"/>
      <c r="D625" s="1"/>
      <c r="E625" s="11"/>
      <c r="F625" s="10"/>
      <c r="G625" s="1"/>
      <c r="H625" s="120"/>
      <c r="I625" s="6"/>
      <c r="J625" s="2"/>
      <c r="K625" s="2"/>
      <c r="L625" s="2"/>
      <c r="M625" s="2"/>
      <c r="N625" s="2"/>
      <c r="O625" s="2"/>
      <c r="P625" s="2"/>
      <c r="Q625" s="2"/>
      <c r="R625" s="2"/>
      <c r="S625" s="2"/>
      <c r="T625" s="2"/>
      <c r="U625" s="2"/>
      <c r="V625" s="2"/>
      <c r="W625" s="2"/>
      <c r="X625" s="2"/>
      <c r="Y625" s="2"/>
      <c r="Z625" s="2"/>
    </row>
    <row r="626" spans="2:26" ht="15.75" customHeight="1">
      <c r="B626" s="2"/>
      <c r="C626" s="10"/>
      <c r="D626" s="1"/>
      <c r="E626" s="11"/>
      <c r="F626" s="10"/>
      <c r="G626" s="1"/>
      <c r="H626" s="120"/>
      <c r="I626" s="6"/>
      <c r="J626" s="2"/>
      <c r="K626" s="2"/>
      <c r="L626" s="2"/>
      <c r="M626" s="2"/>
      <c r="N626" s="2"/>
      <c r="O626" s="2"/>
      <c r="P626" s="2"/>
      <c r="Q626" s="2"/>
      <c r="R626" s="2"/>
      <c r="S626" s="2"/>
      <c r="T626" s="2"/>
      <c r="U626" s="2"/>
      <c r="V626" s="2"/>
      <c r="W626" s="2"/>
      <c r="X626" s="2"/>
      <c r="Y626" s="2"/>
      <c r="Z626" s="2"/>
    </row>
    <row r="627" spans="2:26" ht="15.75" customHeight="1">
      <c r="B627" s="2"/>
      <c r="C627" s="10"/>
      <c r="D627" s="1"/>
      <c r="E627" s="11"/>
      <c r="F627" s="10"/>
      <c r="G627" s="1"/>
      <c r="H627" s="120"/>
      <c r="I627" s="6"/>
      <c r="J627" s="2"/>
      <c r="K627" s="2"/>
      <c r="L627" s="2"/>
      <c r="M627" s="2"/>
      <c r="N627" s="2"/>
      <c r="O627" s="2"/>
      <c r="P627" s="2"/>
      <c r="Q627" s="2"/>
      <c r="R627" s="2"/>
      <c r="S627" s="2"/>
      <c r="T627" s="2"/>
      <c r="U627" s="2"/>
      <c r="V627" s="2"/>
      <c r="W627" s="2"/>
      <c r="X627" s="2"/>
      <c r="Y627" s="2"/>
      <c r="Z627" s="2"/>
    </row>
    <row r="628" spans="2:26" ht="15.75" customHeight="1">
      <c r="B628" s="2"/>
      <c r="C628" s="10"/>
      <c r="D628" s="1"/>
      <c r="E628" s="11"/>
      <c r="F628" s="10"/>
      <c r="G628" s="1"/>
      <c r="H628" s="120"/>
      <c r="I628" s="6"/>
      <c r="J628" s="2"/>
      <c r="K628" s="2"/>
      <c r="L628" s="2"/>
      <c r="M628" s="2"/>
      <c r="N628" s="2"/>
      <c r="O628" s="2"/>
      <c r="P628" s="2"/>
      <c r="Q628" s="2"/>
      <c r="R628" s="2"/>
      <c r="S628" s="2"/>
      <c r="T628" s="2"/>
      <c r="U628" s="2"/>
      <c r="V628" s="2"/>
      <c r="W628" s="2"/>
      <c r="X628" s="2"/>
      <c r="Y628" s="2"/>
      <c r="Z628" s="2"/>
    </row>
    <row r="629" spans="2:26" ht="15.75" customHeight="1">
      <c r="B629" s="2"/>
      <c r="C629" s="10"/>
      <c r="D629" s="1"/>
      <c r="E629" s="11"/>
      <c r="F629" s="10"/>
      <c r="G629" s="1"/>
      <c r="H629" s="120"/>
      <c r="I629" s="6"/>
      <c r="J629" s="2"/>
      <c r="K629" s="2"/>
      <c r="L629" s="2"/>
      <c r="M629" s="2"/>
      <c r="N629" s="2"/>
      <c r="O629" s="2"/>
      <c r="P629" s="2"/>
      <c r="Q629" s="2"/>
      <c r="R629" s="2"/>
      <c r="S629" s="2"/>
      <c r="T629" s="2"/>
      <c r="U629" s="2"/>
      <c r="V629" s="2"/>
      <c r="W629" s="2"/>
      <c r="X629" s="2"/>
      <c r="Y629" s="2"/>
      <c r="Z629" s="2"/>
    </row>
    <row r="630" spans="2:26" ht="15.75" customHeight="1">
      <c r="B630" s="2"/>
      <c r="C630" s="10"/>
      <c r="D630" s="1"/>
      <c r="E630" s="11"/>
      <c r="F630" s="10"/>
      <c r="G630" s="1"/>
      <c r="H630" s="120"/>
      <c r="I630" s="6"/>
      <c r="J630" s="2"/>
      <c r="K630" s="2"/>
      <c r="L630" s="2"/>
      <c r="M630" s="2"/>
      <c r="N630" s="2"/>
      <c r="O630" s="2"/>
      <c r="P630" s="2"/>
      <c r="Q630" s="2"/>
      <c r="R630" s="2"/>
      <c r="S630" s="2"/>
      <c r="T630" s="2"/>
      <c r="U630" s="2"/>
      <c r="V630" s="2"/>
      <c r="W630" s="2"/>
      <c r="X630" s="2"/>
      <c r="Y630" s="2"/>
      <c r="Z630" s="2"/>
    </row>
    <row r="631" spans="2:26" ht="15.75" customHeight="1">
      <c r="B631" s="2"/>
      <c r="C631" s="10"/>
      <c r="D631" s="1"/>
      <c r="E631" s="11"/>
      <c r="F631" s="10"/>
      <c r="G631" s="1"/>
      <c r="H631" s="120"/>
      <c r="I631" s="6"/>
      <c r="J631" s="2"/>
      <c r="K631" s="2"/>
      <c r="L631" s="2"/>
      <c r="M631" s="2"/>
      <c r="N631" s="2"/>
      <c r="O631" s="2"/>
      <c r="P631" s="2"/>
      <c r="Q631" s="2"/>
      <c r="R631" s="2"/>
      <c r="S631" s="2"/>
      <c r="T631" s="2"/>
      <c r="U631" s="2"/>
      <c r="V631" s="2"/>
      <c r="W631" s="2"/>
      <c r="X631" s="2"/>
      <c r="Y631" s="2"/>
      <c r="Z631" s="2"/>
    </row>
    <row r="632" spans="2:26" ht="15.75" customHeight="1">
      <c r="B632" s="2"/>
      <c r="C632" s="10"/>
      <c r="D632" s="1"/>
      <c r="E632" s="11"/>
      <c r="F632" s="10"/>
      <c r="G632" s="1"/>
      <c r="H632" s="120"/>
      <c r="I632" s="6"/>
      <c r="J632" s="2"/>
      <c r="K632" s="2"/>
      <c r="L632" s="2"/>
      <c r="M632" s="2"/>
      <c r="N632" s="2"/>
      <c r="O632" s="2"/>
      <c r="P632" s="2"/>
      <c r="Q632" s="2"/>
      <c r="R632" s="2"/>
      <c r="S632" s="2"/>
      <c r="T632" s="2"/>
      <c r="U632" s="2"/>
      <c r="V632" s="2"/>
      <c r="W632" s="2"/>
      <c r="X632" s="2"/>
      <c r="Y632" s="2"/>
      <c r="Z632" s="2"/>
    </row>
    <row r="633" spans="2:26" ht="15.75" customHeight="1">
      <c r="B633" s="2"/>
      <c r="C633" s="10"/>
      <c r="D633" s="1"/>
      <c r="E633" s="11"/>
      <c r="F633" s="10"/>
      <c r="G633" s="1"/>
      <c r="H633" s="120"/>
      <c r="I633" s="6"/>
      <c r="J633" s="2"/>
      <c r="K633" s="2"/>
      <c r="L633" s="2"/>
      <c r="M633" s="2"/>
      <c r="N633" s="2"/>
      <c r="O633" s="2"/>
      <c r="P633" s="2"/>
      <c r="Q633" s="2"/>
      <c r="R633" s="2"/>
      <c r="S633" s="2"/>
      <c r="T633" s="2"/>
      <c r="U633" s="2"/>
      <c r="V633" s="2"/>
      <c r="W633" s="2"/>
      <c r="X633" s="2"/>
      <c r="Y633" s="2"/>
      <c r="Z633" s="2"/>
    </row>
    <row r="634" spans="2:26" ht="15.75" customHeight="1">
      <c r="B634" s="2"/>
      <c r="C634" s="10"/>
      <c r="D634" s="1"/>
      <c r="E634" s="11"/>
      <c r="F634" s="10"/>
      <c r="G634" s="1"/>
      <c r="H634" s="120"/>
      <c r="I634" s="6"/>
      <c r="J634" s="2"/>
      <c r="K634" s="2"/>
      <c r="L634" s="2"/>
      <c r="M634" s="2"/>
      <c r="N634" s="2"/>
      <c r="O634" s="2"/>
      <c r="P634" s="2"/>
      <c r="Q634" s="2"/>
      <c r="R634" s="2"/>
      <c r="S634" s="2"/>
      <c r="T634" s="2"/>
      <c r="U634" s="2"/>
      <c r="V634" s="2"/>
      <c r="W634" s="2"/>
      <c r="X634" s="2"/>
      <c r="Y634" s="2"/>
      <c r="Z634" s="2"/>
    </row>
    <row r="635" spans="2:26" ht="15.75" customHeight="1">
      <c r="B635" s="2"/>
      <c r="C635" s="10"/>
      <c r="D635" s="1"/>
      <c r="E635" s="11"/>
      <c r="F635" s="10"/>
      <c r="G635" s="1"/>
      <c r="H635" s="120"/>
      <c r="I635" s="6"/>
      <c r="J635" s="2"/>
      <c r="K635" s="2"/>
      <c r="L635" s="2"/>
      <c r="M635" s="2"/>
      <c r="N635" s="2"/>
      <c r="O635" s="2"/>
      <c r="P635" s="2"/>
      <c r="Q635" s="2"/>
      <c r="R635" s="2"/>
      <c r="S635" s="2"/>
      <c r="T635" s="2"/>
      <c r="U635" s="2"/>
      <c r="V635" s="2"/>
      <c r="W635" s="2"/>
      <c r="X635" s="2"/>
      <c r="Y635" s="2"/>
      <c r="Z635" s="2"/>
    </row>
    <row r="636" spans="2:26" ht="15.75" customHeight="1">
      <c r="B636" s="2"/>
      <c r="C636" s="10"/>
      <c r="D636" s="1"/>
      <c r="E636" s="11"/>
      <c r="F636" s="10"/>
      <c r="G636" s="1"/>
      <c r="H636" s="120"/>
      <c r="I636" s="6"/>
      <c r="J636" s="2"/>
      <c r="K636" s="2"/>
      <c r="L636" s="2"/>
      <c r="M636" s="2"/>
      <c r="N636" s="2"/>
      <c r="O636" s="2"/>
      <c r="P636" s="2"/>
      <c r="Q636" s="2"/>
      <c r="R636" s="2"/>
      <c r="S636" s="2"/>
      <c r="T636" s="2"/>
      <c r="U636" s="2"/>
      <c r="V636" s="2"/>
      <c r="W636" s="2"/>
      <c r="X636" s="2"/>
      <c r="Y636" s="2"/>
      <c r="Z636" s="2"/>
    </row>
    <row r="637" spans="2:26" ht="15.75" customHeight="1">
      <c r="B637" s="2"/>
      <c r="C637" s="10"/>
      <c r="D637" s="1"/>
      <c r="E637" s="11"/>
      <c r="F637" s="10"/>
      <c r="G637" s="1"/>
      <c r="H637" s="120"/>
      <c r="I637" s="6"/>
      <c r="J637" s="2"/>
      <c r="K637" s="2"/>
      <c r="L637" s="2"/>
      <c r="M637" s="2"/>
      <c r="N637" s="2"/>
      <c r="O637" s="2"/>
      <c r="P637" s="2"/>
      <c r="Q637" s="2"/>
      <c r="R637" s="2"/>
      <c r="S637" s="2"/>
      <c r="T637" s="2"/>
      <c r="U637" s="2"/>
      <c r="V637" s="2"/>
      <c r="W637" s="2"/>
      <c r="X637" s="2"/>
      <c r="Y637" s="2"/>
      <c r="Z637" s="2"/>
    </row>
    <row r="638" spans="2:26" ht="15.75" customHeight="1">
      <c r="B638" s="2"/>
      <c r="C638" s="10"/>
      <c r="D638" s="1"/>
      <c r="E638" s="11"/>
      <c r="F638" s="10"/>
      <c r="G638" s="1"/>
      <c r="H638" s="120"/>
      <c r="I638" s="6"/>
      <c r="J638" s="2"/>
      <c r="K638" s="2"/>
      <c r="L638" s="2"/>
      <c r="M638" s="2"/>
      <c r="N638" s="2"/>
      <c r="O638" s="2"/>
      <c r="P638" s="2"/>
      <c r="Q638" s="2"/>
      <c r="R638" s="2"/>
      <c r="S638" s="2"/>
      <c r="T638" s="2"/>
      <c r="U638" s="2"/>
      <c r="V638" s="2"/>
      <c r="W638" s="2"/>
      <c r="X638" s="2"/>
      <c r="Y638" s="2"/>
      <c r="Z638" s="2"/>
    </row>
    <row r="639" spans="2:26" ht="15.75" customHeight="1">
      <c r="B639" s="2"/>
      <c r="C639" s="10"/>
      <c r="D639" s="1"/>
      <c r="E639" s="11"/>
      <c r="F639" s="10"/>
      <c r="G639" s="1"/>
      <c r="H639" s="120"/>
      <c r="I639" s="6"/>
      <c r="J639" s="2"/>
      <c r="K639" s="2"/>
      <c r="L639" s="2"/>
      <c r="M639" s="2"/>
      <c r="N639" s="2"/>
      <c r="O639" s="2"/>
      <c r="P639" s="2"/>
      <c r="Q639" s="2"/>
      <c r="R639" s="2"/>
      <c r="S639" s="2"/>
      <c r="T639" s="2"/>
      <c r="U639" s="2"/>
      <c r="V639" s="2"/>
      <c r="W639" s="2"/>
      <c r="X639" s="2"/>
      <c r="Y639" s="2"/>
      <c r="Z639" s="2"/>
    </row>
    <row r="640" spans="2:26" ht="15.75" customHeight="1">
      <c r="B640" s="2"/>
      <c r="C640" s="10"/>
      <c r="D640" s="1"/>
      <c r="E640" s="11"/>
      <c r="F640" s="10"/>
      <c r="G640" s="1"/>
      <c r="H640" s="120"/>
      <c r="I640" s="6"/>
      <c r="J640" s="2"/>
      <c r="K640" s="2"/>
      <c r="L640" s="2"/>
      <c r="M640" s="2"/>
      <c r="N640" s="2"/>
      <c r="O640" s="2"/>
      <c r="P640" s="2"/>
      <c r="Q640" s="2"/>
      <c r="R640" s="2"/>
      <c r="S640" s="2"/>
      <c r="T640" s="2"/>
      <c r="U640" s="2"/>
      <c r="V640" s="2"/>
      <c r="W640" s="2"/>
      <c r="X640" s="2"/>
      <c r="Y640" s="2"/>
      <c r="Z640" s="2"/>
    </row>
    <row r="641" spans="2:26" ht="15.75" customHeight="1">
      <c r="B641" s="2"/>
      <c r="C641" s="10"/>
      <c r="D641" s="1"/>
      <c r="E641" s="11"/>
      <c r="F641" s="10"/>
      <c r="G641" s="1"/>
      <c r="H641" s="120"/>
      <c r="I641" s="6"/>
      <c r="J641" s="2"/>
      <c r="K641" s="2"/>
      <c r="L641" s="2"/>
      <c r="M641" s="2"/>
      <c r="N641" s="2"/>
      <c r="O641" s="2"/>
      <c r="P641" s="2"/>
      <c r="Q641" s="2"/>
      <c r="R641" s="2"/>
      <c r="S641" s="2"/>
      <c r="T641" s="2"/>
      <c r="U641" s="2"/>
      <c r="V641" s="2"/>
      <c r="W641" s="2"/>
      <c r="X641" s="2"/>
      <c r="Y641" s="2"/>
      <c r="Z641" s="2"/>
    </row>
    <row r="642" spans="2:26" ht="15.75" customHeight="1">
      <c r="B642" s="2"/>
      <c r="C642" s="10"/>
      <c r="D642" s="1"/>
      <c r="E642" s="11"/>
      <c r="F642" s="10"/>
      <c r="G642" s="1"/>
      <c r="H642" s="120"/>
      <c r="I642" s="6"/>
      <c r="J642" s="2"/>
      <c r="K642" s="2"/>
      <c r="L642" s="2"/>
      <c r="M642" s="2"/>
      <c r="N642" s="2"/>
      <c r="O642" s="2"/>
      <c r="P642" s="2"/>
      <c r="Q642" s="2"/>
      <c r="R642" s="2"/>
      <c r="S642" s="2"/>
      <c r="T642" s="2"/>
      <c r="U642" s="2"/>
      <c r="V642" s="2"/>
      <c r="W642" s="2"/>
      <c r="X642" s="2"/>
      <c r="Y642" s="2"/>
      <c r="Z642" s="2"/>
    </row>
    <row r="643" spans="2:26" ht="15.75" customHeight="1">
      <c r="B643" s="2"/>
      <c r="C643" s="10"/>
      <c r="D643" s="1"/>
      <c r="E643" s="11"/>
      <c r="F643" s="10"/>
      <c r="G643" s="1"/>
      <c r="H643" s="120"/>
      <c r="I643" s="6"/>
      <c r="J643" s="2"/>
      <c r="K643" s="2"/>
      <c r="L643" s="2"/>
      <c r="M643" s="2"/>
      <c r="N643" s="2"/>
      <c r="O643" s="2"/>
      <c r="P643" s="2"/>
      <c r="Q643" s="2"/>
      <c r="R643" s="2"/>
      <c r="S643" s="2"/>
      <c r="T643" s="2"/>
      <c r="U643" s="2"/>
      <c r="V643" s="2"/>
      <c r="W643" s="2"/>
      <c r="X643" s="2"/>
      <c r="Y643" s="2"/>
      <c r="Z643" s="2"/>
    </row>
    <row r="644" spans="2:26" ht="15.75" customHeight="1">
      <c r="B644" s="2"/>
      <c r="C644" s="10"/>
      <c r="D644" s="1"/>
      <c r="E644" s="11"/>
      <c r="F644" s="10"/>
      <c r="G644" s="1"/>
      <c r="H644" s="120"/>
      <c r="I644" s="6"/>
      <c r="J644" s="2"/>
      <c r="K644" s="2"/>
      <c r="L644" s="2"/>
      <c r="M644" s="2"/>
      <c r="N644" s="2"/>
      <c r="O644" s="2"/>
      <c r="P644" s="2"/>
      <c r="Q644" s="2"/>
      <c r="R644" s="2"/>
      <c r="S644" s="2"/>
      <c r="T644" s="2"/>
      <c r="U644" s="2"/>
      <c r="V644" s="2"/>
      <c r="W644" s="2"/>
      <c r="X644" s="2"/>
      <c r="Y644" s="2"/>
      <c r="Z644" s="2"/>
    </row>
    <row r="645" spans="2:26" ht="15.75" customHeight="1">
      <c r="B645" s="2"/>
      <c r="C645" s="10"/>
      <c r="D645" s="1"/>
      <c r="E645" s="11"/>
      <c r="F645" s="10"/>
      <c r="G645" s="1"/>
      <c r="H645" s="120"/>
      <c r="I645" s="6"/>
      <c r="J645" s="2"/>
      <c r="K645" s="2"/>
      <c r="L645" s="2"/>
      <c r="M645" s="2"/>
      <c r="N645" s="2"/>
      <c r="O645" s="2"/>
      <c r="P645" s="2"/>
      <c r="Q645" s="2"/>
      <c r="R645" s="2"/>
      <c r="S645" s="2"/>
      <c r="T645" s="2"/>
      <c r="U645" s="2"/>
      <c r="V645" s="2"/>
      <c r="W645" s="2"/>
      <c r="X645" s="2"/>
      <c r="Y645" s="2"/>
      <c r="Z645" s="2"/>
    </row>
    <row r="646" spans="2:26" ht="15.75" customHeight="1">
      <c r="B646" s="2"/>
      <c r="C646" s="10"/>
      <c r="D646" s="1"/>
      <c r="E646" s="11"/>
      <c r="F646" s="10"/>
      <c r="G646" s="1"/>
      <c r="H646" s="120"/>
      <c r="I646" s="6"/>
      <c r="J646" s="2"/>
      <c r="K646" s="2"/>
      <c r="L646" s="2"/>
      <c r="M646" s="2"/>
      <c r="N646" s="2"/>
      <c r="O646" s="2"/>
      <c r="P646" s="2"/>
      <c r="Q646" s="2"/>
      <c r="R646" s="2"/>
      <c r="S646" s="2"/>
      <c r="T646" s="2"/>
      <c r="U646" s="2"/>
      <c r="V646" s="2"/>
      <c r="W646" s="2"/>
      <c r="X646" s="2"/>
      <c r="Y646" s="2"/>
      <c r="Z646" s="2"/>
    </row>
    <row r="647" spans="2:26" ht="15.75" customHeight="1">
      <c r="B647" s="2"/>
      <c r="C647" s="10"/>
      <c r="D647" s="1"/>
      <c r="E647" s="11"/>
      <c r="F647" s="10"/>
      <c r="G647" s="1"/>
      <c r="H647" s="120"/>
      <c r="I647" s="6"/>
      <c r="J647" s="2"/>
      <c r="K647" s="2"/>
      <c r="L647" s="2"/>
      <c r="M647" s="2"/>
      <c r="N647" s="2"/>
      <c r="O647" s="2"/>
      <c r="P647" s="2"/>
      <c r="Q647" s="2"/>
      <c r="R647" s="2"/>
      <c r="S647" s="2"/>
      <c r="T647" s="2"/>
      <c r="U647" s="2"/>
      <c r="V647" s="2"/>
      <c r="W647" s="2"/>
      <c r="X647" s="2"/>
      <c r="Y647" s="2"/>
      <c r="Z647" s="2"/>
    </row>
    <row r="648" spans="2:26" ht="15.75" customHeight="1">
      <c r="B648" s="2"/>
      <c r="C648" s="10"/>
      <c r="D648" s="1"/>
      <c r="E648" s="11"/>
      <c r="F648" s="10"/>
      <c r="G648" s="1"/>
      <c r="H648" s="120"/>
      <c r="I648" s="6"/>
      <c r="J648" s="2"/>
      <c r="K648" s="2"/>
      <c r="L648" s="2"/>
      <c r="M648" s="2"/>
      <c r="N648" s="2"/>
      <c r="O648" s="2"/>
      <c r="P648" s="2"/>
      <c r="Q648" s="2"/>
      <c r="R648" s="2"/>
      <c r="S648" s="2"/>
      <c r="T648" s="2"/>
      <c r="U648" s="2"/>
      <c r="V648" s="2"/>
      <c r="W648" s="2"/>
      <c r="X648" s="2"/>
      <c r="Y648" s="2"/>
      <c r="Z648" s="2"/>
    </row>
    <row r="649" spans="2:26" ht="15.75" customHeight="1">
      <c r="B649" s="2"/>
      <c r="C649" s="10"/>
      <c r="D649" s="1"/>
      <c r="E649" s="11"/>
      <c r="F649" s="10"/>
      <c r="G649" s="1"/>
      <c r="H649" s="120"/>
      <c r="I649" s="6"/>
      <c r="J649" s="2"/>
      <c r="K649" s="2"/>
      <c r="L649" s="2"/>
      <c r="M649" s="2"/>
      <c r="N649" s="2"/>
      <c r="O649" s="2"/>
      <c r="P649" s="2"/>
      <c r="Q649" s="2"/>
      <c r="R649" s="2"/>
      <c r="S649" s="2"/>
      <c r="T649" s="2"/>
      <c r="U649" s="2"/>
      <c r="V649" s="2"/>
      <c r="W649" s="2"/>
      <c r="X649" s="2"/>
      <c r="Y649" s="2"/>
      <c r="Z649" s="2"/>
    </row>
    <row r="650" spans="2:26" ht="15.75" customHeight="1">
      <c r="B650" s="2"/>
      <c r="C650" s="10"/>
      <c r="D650" s="1"/>
      <c r="E650" s="11"/>
      <c r="F650" s="10"/>
      <c r="G650" s="1"/>
      <c r="H650" s="120"/>
      <c r="I650" s="6"/>
      <c r="J650" s="2"/>
      <c r="K650" s="2"/>
      <c r="L650" s="2"/>
      <c r="M650" s="2"/>
      <c r="N650" s="2"/>
      <c r="O650" s="2"/>
      <c r="P650" s="2"/>
      <c r="Q650" s="2"/>
      <c r="R650" s="2"/>
      <c r="S650" s="2"/>
      <c r="T650" s="2"/>
      <c r="U650" s="2"/>
      <c r="V650" s="2"/>
      <c r="W650" s="2"/>
      <c r="X650" s="2"/>
      <c r="Y650" s="2"/>
      <c r="Z650" s="2"/>
    </row>
    <row r="651" spans="2:26" ht="15.75" customHeight="1">
      <c r="B651" s="2"/>
      <c r="C651" s="10"/>
      <c r="D651" s="1"/>
      <c r="E651" s="11"/>
      <c r="F651" s="10"/>
      <c r="G651" s="1"/>
      <c r="H651" s="120"/>
      <c r="I651" s="6"/>
      <c r="J651" s="2"/>
      <c r="K651" s="2"/>
      <c r="L651" s="2"/>
      <c r="M651" s="2"/>
      <c r="N651" s="2"/>
      <c r="O651" s="2"/>
      <c r="P651" s="2"/>
      <c r="Q651" s="2"/>
      <c r="R651" s="2"/>
      <c r="S651" s="2"/>
      <c r="T651" s="2"/>
      <c r="U651" s="2"/>
      <c r="V651" s="2"/>
      <c r="W651" s="2"/>
      <c r="X651" s="2"/>
      <c r="Y651" s="2"/>
      <c r="Z651" s="2"/>
    </row>
    <row r="652" spans="2:26" ht="15.75" customHeight="1">
      <c r="B652" s="2"/>
      <c r="C652" s="10"/>
      <c r="D652" s="1"/>
      <c r="E652" s="11"/>
      <c r="F652" s="10"/>
      <c r="G652" s="1"/>
      <c r="H652" s="120"/>
      <c r="I652" s="6"/>
      <c r="J652" s="2"/>
      <c r="K652" s="2"/>
      <c r="L652" s="2"/>
      <c r="M652" s="2"/>
      <c r="N652" s="2"/>
      <c r="O652" s="2"/>
      <c r="P652" s="2"/>
      <c r="Q652" s="2"/>
      <c r="R652" s="2"/>
      <c r="S652" s="2"/>
      <c r="T652" s="2"/>
      <c r="U652" s="2"/>
      <c r="V652" s="2"/>
      <c r="W652" s="2"/>
      <c r="X652" s="2"/>
      <c r="Y652" s="2"/>
      <c r="Z652" s="2"/>
    </row>
    <row r="653" spans="2:26" ht="15.75" customHeight="1">
      <c r="B653" s="2"/>
      <c r="C653" s="10"/>
      <c r="D653" s="1"/>
      <c r="E653" s="11"/>
      <c r="F653" s="10"/>
      <c r="G653" s="1"/>
      <c r="H653" s="120"/>
      <c r="I653" s="6"/>
      <c r="J653" s="2"/>
      <c r="K653" s="2"/>
      <c r="L653" s="2"/>
      <c r="M653" s="2"/>
      <c r="N653" s="2"/>
      <c r="O653" s="2"/>
      <c r="P653" s="2"/>
      <c r="Q653" s="2"/>
      <c r="R653" s="2"/>
      <c r="S653" s="2"/>
      <c r="T653" s="2"/>
      <c r="U653" s="2"/>
      <c r="V653" s="2"/>
      <c r="W653" s="2"/>
      <c r="X653" s="2"/>
      <c r="Y653" s="2"/>
      <c r="Z653" s="2"/>
    </row>
    <row r="654" spans="2:26" ht="15.75" customHeight="1">
      <c r="B654" s="2"/>
      <c r="C654" s="10"/>
      <c r="D654" s="1"/>
      <c r="E654" s="11"/>
      <c r="F654" s="10"/>
      <c r="G654" s="1"/>
      <c r="H654" s="120"/>
      <c r="I654" s="6"/>
      <c r="J654" s="2"/>
      <c r="K654" s="2"/>
      <c r="L654" s="2"/>
      <c r="M654" s="2"/>
      <c r="N654" s="2"/>
      <c r="O654" s="2"/>
      <c r="P654" s="2"/>
      <c r="Q654" s="2"/>
      <c r="R654" s="2"/>
      <c r="S654" s="2"/>
      <c r="T654" s="2"/>
      <c r="U654" s="2"/>
      <c r="V654" s="2"/>
      <c r="W654" s="2"/>
      <c r="X654" s="2"/>
      <c r="Y654" s="2"/>
      <c r="Z654" s="2"/>
    </row>
    <row r="655" spans="2:26" ht="15.75" customHeight="1">
      <c r="B655" s="2"/>
      <c r="C655" s="10"/>
      <c r="D655" s="1"/>
      <c r="E655" s="11"/>
      <c r="F655" s="10"/>
      <c r="G655" s="1"/>
      <c r="H655" s="120"/>
      <c r="I655" s="6"/>
      <c r="J655" s="2"/>
      <c r="K655" s="2"/>
      <c r="L655" s="2"/>
      <c r="M655" s="2"/>
      <c r="N655" s="2"/>
      <c r="O655" s="2"/>
      <c r="P655" s="2"/>
      <c r="Q655" s="2"/>
      <c r="R655" s="2"/>
      <c r="S655" s="2"/>
      <c r="T655" s="2"/>
      <c r="U655" s="2"/>
      <c r="V655" s="2"/>
      <c r="W655" s="2"/>
      <c r="X655" s="2"/>
      <c r="Y655" s="2"/>
      <c r="Z655" s="2"/>
    </row>
    <row r="656" spans="2:26" ht="15.75" customHeight="1">
      <c r="B656" s="2"/>
      <c r="C656" s="10"/>
      <c r="D656" s="1"/>
      <c r="E656" s="11"/>
      <c r="F656" s="10"/>
      <c r="G656" s="1"/>
      <c r="H656" s="120"/>
      <c r="I656" s="6"/>
      <c r="J656" s="2"/>
      <c r="K656" s="2"/>
      <c r="L656" s="2"/>
      <c r="M656" s="2"/>
      <c r="N656" s="2"/>
      <c r="O656" s="2"/>
      <c r="P656" s="2"/>
      <c r="Q656" s="2"/>
      <c r="R656" s="2"/>
      <c r="S656" s="2"/>
      <c r="T656" s="2"/>
      <c r="U656" s="2"/>
      <c r="V656" s="2"/>
      <c r="W656" s="2"/>
      <c r="X656" s="2"/>
      <c r="Y656" s="2"/>
      <c r="Z656" s="2"/>
    </row>
    <row r="657" spans="2:26" ht="15.75" customHeight="1">
      <c r="B657" s="2"/>
      <c r="C657" s="10"/>
      <c r="D657" s="1"/>
      <c r="E657" s="11"/>
      <c r="F657" s="10"/>
      <c r="G657" s="1"/>
      <c r="H657" s="120"/>
      <c r="I657" s="6"/>
      <c r="J657" s="2"/>
      <c r="K657" s="2"/>
      <c r="L657" s="2"/>
      <c r="M657" s="2"/>
      <c r="N657" s="2"/>
      <c r="O657" s="2"/>
      <c r="P657" s="2"/>
      <c r="Q657" s="2"/>
      <c r="R657" s="2"/>
      <c r="S657" s="2"/>
      <c r="T657" s="2"/>
      <c r="U657" s="2"/>
      <c r="V657" s="2"/>
      <c r="W657" s="2"/>
      <c r="X657" s="2"/>
      <c r="Y657" s="2"/>
      <c r="Z657" s="2"/>
    </row>
    <row r="658" spans="2:26" ht="15.75" customHeight="1">
      <c r="B658" s="2"/>
      <c r="C658" s="10"/>
      <c r="D658" s="1"/>
      <c r="E658" s="11"/>
      <c r="F658" s="10"/>
      <c r="G658" s="1"/>
      <c r="H658" s="120"/>
      <c r="I658" s="6"/>
      <c r="J658" s="2"/>
      <c r="K658" s="2"/>
      <c r="L658" s="2"/>
      <c r="M658" s="2"/>
      <c r="N658" s="2"/>
      <c r="O658" s="2"/>
      <c r="P658" s="2"/>
      <c r="Q658" s="2"/>
      <c r="R658" s="2"/>
      <c r="S658" s="2"/>
      <c r="T658" s="2"/>
      <c r="U658" s="2"/>
      <c r="V658" s="2"/>
      <c r="W658" s="2"/>
      <c r="X658" s="2"/>
      <c r="Y658" s="2"/>
      <c r="Z658" s="2"/>
    </row>
    <row r="659" spans="2:26" ht="15.75" customHeight="1">
      <c r="B659" s="2"/>
      <c r="C659" s="10"/>
      <c r="D659" s="1"/>
      <c r="E659" s="11"/>
      <c r="F659" s="10"/>
      <c r="G659" s="1"/>
      <c r="H659" s="120"/>
      <c r="I659" s="6"/>
      <c r="J659" s="2"/>
      <c r="K659" s="2"/>
      <c r="L659" s="2"/>
      <c r="M659" s="2"/>
      <c r="N659" s="2"/>
      <c r="O659" s="2"/>
      <c r="P659" s="2"/>
      <c r="Q659" s="2"/>
      <c r="R659" s="2"/>
      <c r="S659" s="2"/>
      <c r="T659" s="2"/>
      <c r="U659" s="2"/>
      <c r="V659" s="2"/>
      <c r="W659" s="2"/>
      <c r="X659" s="2"/>
      <c r="Y659" s="2"/>
      <c r="Z659" s="2"/>
    </row>
    <row r="660" spans="2:26" ht="15.75" customHeight="1">
      <c r="B660" s="2"/>
      <c r="C660" s="10"/>
      <c r="D660" s="1"/>
      <c r="E660" s="11"/>
      <c r="F660" s="10"/>
      <c r="G660" s="1"/>
      <c r="H660" s="120"/>
      <c r="I660" s="6"/>
      <c r="J660" s="2"/>
      <c r="K660" s="2"/>
      <c r="L660" s="2"/>
      <c r="M660" s="2"/>
      <c r="N660" s="2"/>
      <c r="O660" s="2"/>
      <c r="P660" s="2"/>
      <c r="Q660" s="2"/>
      <c r="R660" s="2"/>
      <c r="S660" s="2"/>
      <c r="T660" s="2"/>
      <c r="U660" s="2"/>
      <c r="V660" s="2"/>
      <c r="W660" s="2"/>
      <c r="X660" s="2"/>
      <c r="Y660" s="2"/>
      <c r="Z660" s="2"/>
    </row>
    <row r="661" spans="2:26" ht="15.75" customHeight="1">
      <c r="B661" s="2"/>
      <c r="C661" s="10"/>
      <c r="D661" s="1"/>
      <c r="E661" s="11"/>
      <c r="F661" s="10"/>
      <c r="G661" s="1"/>
      <c r="H661" s="120"/>
      <c r="I661" s="6"/>
      <c r="J661" s="2"/>
      <c r="K661" s="2"/>
      <c r="L661" s="2"/>
      <c r="M661" s="2"/>
      <c r="N661" s="2"/>
      <c r="O661" s="2"/>
      <c r="P661" s="2"/>
      <c r="Q661" s="2"/>
      <c r="R661" s="2"/>
      <c r="S661" s="2"/>
      <c r="T661" s="2"/>
      <c r="U661" s="2"/>
      <c r="V661" s="2"/>
      <c r="W661" s="2"/>
      <c r="X661" s="2"/>
      <c r="Y661" s="2"/>
      <c r="Z661" s="2"/>
    </row>
    <row r="662" spans="2:26" ht="15.75" customHeight="1">
      <c r="B662" s="2"/>
      <c r="C662" s="10"/>
      <c r="D662" s="1"/>
      <c r="E662" s="11"/>
      <c r="F662" s="10"/>
      <c r="G662" s="1"/>
      <c r="H662" s="120"/>
      <c r="I662" s="6"/>
      <c r="J662" s="2"/>
      <c r="K662" s="2"/>
      <c r="L662" s="2"/>
      <c r="M662" s="2"/>
      <c r="N662" s="2"/>
      <c r="O662" s="2"/>
      <c r="P662" s="2"/>
      <c r="Q662" s="2"/>
      <c r="R662" s="2"/>
      <c r="S662" s="2"/>
      <c r="T662" s="2"/>
      <c r="U662" s="2"/>
      <c r="V662" s="2"/>
      <c r="W662" s="2"/>
      <c r="X662" s="2"/>
      <c r="Y662" s="2"/>
      <c r="Z662" s="2"/>
    </row>
    <row r="663" spans="2:26" ht="15.75" customHeight="1">
      <c r="B663" s="2"/>
      <c r="C663" s="10"/>
      <c r="D663" s="1"/>
      <c r="E663" s="11"/>
      <c r="F663" s="10"/>
      <c r="G663" s="1"/>
      <c r="H663" s="120"/>
      <c r="I663" s="6"/>
      <c r="J663" s="2"/>
      <c r="K663" s="2"/>
      <c r="L663" s="2"/>
      <c r="M663" s="2"/>
      <c r="N663" s="2"/>
      <c r="O663" s="2"/>
      <c r="P663" s="2"/>
      <c r="Q663" s="2"/>
      <c r="R663" s="2"/>
      <c r="S663" s="2"/>
      <c r="T663" s="2"/>
      <c r="U663" s="2"/>
      <c r="V663" s="2"/>
      <c r="W663" s="2"/>
      <c r="X663" s="2"/>
      <c r="Y663" s="2"/>
      <c r="Z663" s="2"/>
    </row>
    <row r="664" spans="2:26" ht="15.75" customHeight="1">
      <c r="B664" s="2"/>
      <c r="C664" s="10"/>
      <c r="D664" s="1"/>
      <c r="E664" s="11"/>
      <c r="F664" s="10"/>
      <c r="G664" s="1"/>
      <c r="H664" s="120"/>
      <c r="I664" s="6"/>
      <c r="J664" s="2"/>
      <c r="K664" s="2"/>
      <c r="L664" s="2"/>
      <c r="M664" s="2"/>
      <c r="N664" s="2"/>
      <c r="O664" s="2"/>
      <c r="P664" s="2"/>
      <c r="Q664" s="2"/>
      <c r="R664" s="2"/>
      <c r="S664" s="2"/>
      <c r="T664" s="2"/>
      <c r="U664" s="2"/>
      <c r="V664" s="2"/>
      <c r="W664" s="2"/>
      <c r="X664" s="2"/>
      <c r="Y664" s="2"/>
      <c r="Z664" s="2"/>
    </row>
    <row r="665" spans="2:26" ht="15.75" customHeight="1">
      <c r="B665" s="2"/>
      <c r="C665" s="10"/>
      <c r="D665" s="1"/>
      <c r="E665" s="11"/>
      <c r="F665" s="10"/>
      <c r="G665" s="1"/>
      <c r="H665" s="120"/>
      <c r="I665" s="6"/>
      <c r="J665" s="2"/>
      <c r="K665" s="2"/>
      <c r="L665" s="2"/>
      <c r="M665" s="2"/>
      <c r="N665" s="2"/>
      <c r="O665" s="2"/>
      <c r="P665" s="2"/>
      <c r="Q665" s="2"/>
      <c r="R665" s="2"/>
      <c r="S665" s="2"/>
      <c r="T665" s="2"/>
      <c r="U665" s="2"/>
      <c r="V665" s="2"/>
      <c r="W665" s="2"/>
      <c r="X665" s="2"/>
      <c r="Y665" s="2"/>
      <c r="Z665" s="2"/>
    </row>
    <row r="666" spans="2:26" ht="15.75" customHeight="1">
      <c r="B666" s="2"/>
      <c r="C666" s="10"/>
      <c r="D666" s="1"/>
      <c r="E666" s="11"/>
      <c r="F666" s="10"/>
      <c r="G666" s="1"/>
      <c r="H666" s="120"/>
      <c r="I666" s="6"/>
      <c r="J666" s="2"/>
      <c r="K666" s="2"/>
      <c r="L666" s="2"/>
      <c r="M666" s="2"/>
      <c r="N666" s="2"/>
      <c r="O666" s="2"/>
      <c r="P666" s="2"/>
      <c r="Q666" s="2"/>
      <c r="R666" s="2"/>
      <c r="S666" s="2"/>
      <c r="T666" s="2"/>
      <c r="U666" s="2"/>
      <c r="V666" s="2"/>
      <c r="W666" s="2"/>
      <c r="X666" s="2"/>
      <c r="Y666" s="2"/>
      <c r="Z666" s="2"/>
    </row>
    <row r="667" spans="2:26" ht="15.75" customHeight="1">
      <c r="B667" s="2"/>
      <c r="C667" s="10"/>
      <c r="D667" s="1"/>
      <c r="E667" s="11"/>
      <c r="F667" s="10"/>
      <c r="G667" s="1"/>
      <c r="H667" s="120"/>
      <c r="I667" s="6"/>
      <c r="J667" s="2"/>
      <c r="K667" s="2"/>
      <c r="L667" s="2"/>
      <c r="M667" s="2"/>
      <c r="N667" s="2"/>
      <c r="O667" s="2"/>
      <c r="P667" s="2"/>
      <c r="Q667" s="2"/>
      <c r="R667" s="2"/>
      <c r="S667" s="2"/>
      <c r="T667" s="2"/>
      <c r="U667" s="2"/>
      <c r="V667" s="2"/>
      <c r="W667" s="2"/>
      <c r="X667" s="2"/>
      <c r="Y667" s="2"/>
      <c r="Z667" s="2"/>
    </row>
    <row r="668" spans="2:26" ht="15.75" customHeight="1">
      <c r="B668" s="2"/>
      <c r="C668" s="10"/>
      <c r="D668" s="1"/>
      <c r="E668" s="11"/>
      <c r="F668" s="10"/>
      <c r="G668" s="1"/>
      <c r="H668" s="120"/>
      <c r="I668" s="6"/>
      <c r="J668" s="2"/>
      <c r="K668" s="2"/>
      <c r="L668" s="2"/>
      <c r="M668" s="2"/>
      <c r="N668" s="2"/>
      <c r="O668" s="2"/>
      <c r="P668" s="2"/>
      <c r="Q668" s="2"/>
      <c r="R668" s="2"/>
      <c r="S668" s="2"/>
      <c r="T668" s="2"/>
      <c r="U668" s="2"/>
      <c r="V668" s="2"/>
      <c r="W668" s="2"/>
      <c r="X668" s="2"/>
      <c r="Y668" s="2"/>
      <c r="Z668" s="2"/>
    </row>
    <row r="669" spans="2:26" ht="15.75" customHeight="1">
      <c r="B669" s="2"/>
      <c r="C669" s="10"/>
      <c r="D669" s="1"/>
      <c r="E669" s="11"/>
      <c r="F669" s="10"/>
      <c r="G669" s="1"/>
      <c r="H669" s="120"/>
      <c r="I669" s="6"/>
      <c r="J669" s="2"/>
      <c r="K669" s="2"/>
      <c r="L669" s="2"/>
      <c r="M669" s="2"/>
      <c r="N669" s="2"/>
      <c r="O669" s="2"/>
      <c r="P669" s="2"/>
      <c r="Q669" s="2"/>
      <c r="R669" s="2"/>
      <c r="S669" s="2"/>
      <c r="T669" s="2"/>
      <c r="U669" s="2"/>
      <c r="V669" s="2"/>
      <c r="W669" s="2"/>
      <c r="X669" s="2"/>
      <c r="Y669" s="2"/>
      <c r="Z669" s="2"/>
    </row>
    <row r="670" spans="2:26" ht="15.75" customHeight="1">
      <c r="B670" s="2"/>
      <c r="C670" s="10"/>
      <c r="D670" s="1"/>
      <c r="E670" s="11"/>
      <c r="F670" s="10"/>
      <c r="G670" s="1"/>
      <c r="H670" s="120"/>
      <c r="I670" s="6"/>
      <c r="J670" s="2"/>
      <c r="K670" s="2"/>
      <c r="L670" s="2"/>
      <c r="M670" s="2"/>
      <c r="N670" s="2"/>
      <c r="O670" s="2"/>
      <c r="P670" s="2"/>
      <c r="Q670" s="2"/>
      <c r="R670" s="2"/>
      <c r="S670" s="2"/>
      <c r="T670" s="2"/>
      <c r="U670" s="2"/>
      <c r="V670" s="2"/>
      <c r="W670" s="2"/>
      <c r="X670" s="2"/>
      <c r="Y670" s="2"/>
      <c r="Z670" s="2"/>
    </row>
    <row r="671" spans="2:26" ht="15.75" customHeight="1">
      <c r="B671" s="2"/>
      <c r="C671" s="10"/>
      <c r="D671" s="1"/>
      <c r="E671" s="11"/>
      <c r="F671" s="10"/>
      <c r="G671" s="1"/>
      <c r="H671" s="120"/>
      <c r="I671" s="6"/>
      <c r="J671" s="2"/>
      <c r="K671" s="2"/>
      <c r="L671" s="2"/>
      <c r="M671" s="2"/>
      <c r="N671" s="2"/>
      <c r="O671" s="2"/>
      <c r="P671" s="2"/>
      <c r="Q671" s="2"/>
      <c r="R671" s="2"/>
      <c r="S671" s="2"/>
      <c r="T671" s="2"/>
      <c r="U671" s="2"/>
      <c r="V671" s="2"/>
      <c r="W671" s="2"/>
      <c r="X671" s="2"/>
      <c r="Y671" s="2"/>
      <c r="Z671" s="2"/>
    </row>
    <row r="672" spans="2:26" ht="15.75" customHeight="1">
      <c r="B672" s="2"/>
      <c r="C672" s="10"/>
      <c r="D672" s="1"/>
      <c r="E672" s="11"/>
      <c r="F672" s="10"/>
      <c r="G672" s="1"/>
      <c r="H672" s="120"/>
      <c r="I672" s="6"/>
      <c r="J672" s="2"/>
      <c r="K672" s="2"/>
      <c r="L672" s="2"/>
      <c r="M672" s="2"/>
      <c r="N672" s="2"/>
      <c r="O672" s="2"/>
      <c r="P672" s="2"/>
      <c r="Q672" s="2"/>
      <c r="R672" s="2"/>
      <c r="S672" s="2"/>
      <c r="T672" s="2"/>
      <c r="U672" s="2"/>
      <c r="V672" s="2"/>
      <c r="W672" s="2"/>
      <c r="X672" s="2"/>
      <c r="Y672" s="2"/>
      <c r="Z672" s="2"/>
    </row>
    <row r="673" spans="2:26" ht="15.75" customHeight="1">
      <c r="B673" s="2"/>
      <c r="C673" s="10"/>
      <c r="D673" s="1"/>
      <c r="E673" s="11"/>
      <c r="F673" s="10"/>
      <c r="G673" s="1"/>
      <c r="H673" s="120"/>
      <c r="I673" s="6"/>
      <c r="J673" s="2"/>
      <c r="K673" s="2"/>
      <c r="L673" s="2"/>
      <c r="M673" s="2"/>
      <c r="N673" s="2"/>
      <c r="O673" s="2"/>
      <c r="P673" s="2"/>
      <c r="Q673" s="2"/>
      <c r="R673" s="2"/>
      <c r="S673" s="2"/>
      <c r="T673" s="2"/>
      <c r="U673" s="2"/>
      <c r="V673" s="2"/>
      <c r="W673" s="2"/>
      <c r="X673" s="2"/>
      <c r="Y673" s="2"/>
      <c r="Z673" s="2"/>
    </row>
    <row r="674" spans="2:26" ht="15.75" customHeight="1">
      <c r="B674" s="2"/>
      <c r="C674" s="10"/>
      <c r="D674" s="1"/>
      <c r="E674" s="11"/>
      <c r="F674" s="10"/>
      <c r="G674" s="1"/>
      <c r="H674" s="120"/>
      <c r="I674" s="6"/>
      <c r="J674" s="2"/>
      <c r="K674" s="2"/>
      <c r="L674" s="2"/>
      <c r="M674" s="2"/>
      <c r="N674" s="2"/>
      <c r="O674" s="2"/>
      <c r="P674" s="2"/>
      <c r="Q674" s="2"/>
      <c r="R674" s="2"/>
      <c r="S674" s="2"/>
      <c r="T674" s="2"/>
      <c r="U674" s="2"/>
      <c r="V674" s="2"/>
      <c r="W674" s="2"/>
      <c r="X674" s="2"/>
      <c r="Y674" s="2"/>
      <c r="Z674" s="2"/>
    </row>
    <row r="675" spans="2:26" ht="15.75" customHeight="1">
      <c r="B675" s="2"/>
      <c r="C675" s="10"/>
      <c r="D675" s="1"/>
      <c r="E675" s="11"/>
      <c r="F675" s="10"/>
      <c r="G675" s="1"/>
      <c r="H675" s="120"/>
      <c r="I675" s="6"/>
      <c r="J675" s="2"/>
      <c r="K675" s="2"/>
      <c r="L675" s="2"/>
      <c r="M675" s="2"/>
      <c r="N675" s="2"/>
      <c r="O675" s="2"/>
      <c r="P675" s="2"/>
      <c r="Q675" s="2"/>
      <c r="R675" s="2"/>
      <c r="S675" s="2"/>
      <c r="T675" s="2"/>
      <c r="U675" s="2"/>
      <c r="V675" s="2"/>
      <c r="W675" s="2"/>
      <c r="X675" s="2"/>
      <c r="Y675" s="2"/>
      <c r="Z675" s="2"/>
    </row>
    <row r="676" spans="2:26" ht="15.75" customHeight="1">
      <c r="B676" s="2"/>
      <c r="C676" s="10"/>
      <c r="D676" s="1"/>
      <c r="E676" s="11"/>
      <c r="F676" s="10"/>
      <c r="G676" s="1"/>
      <c r="H676" s="120"/>
      <c r="I676" s="6"/>
      <c r="J676" s="2"/>
      <c r="K676" s="2"/>
      <c r="L676" s="2"/>
      <c r="M676" s="2"/>
      <c r="N676" s="2"/>
      <c r="O676" s="2"/>
      <c r="P676" s="2"/>
      <c r="Q676" s="2"/>
      <c r="R676" s="2"/>
      <c r="S676" s="2"/>
      <c r="T676" s="2"/>
      <c r="U676" s="2"/>
      <c r="V676" s="2"/>
      <c r="W676" s="2"/>
      <c r="X676" s="2"/>
      <c r="Y676" s="2"/>
      <c r="Z676" s="2"/>
    </row>
    <row r="677" spans="2:26" ht="15.75" customHeight="1">
      <c r="B677" s="2"/>
      <c r="C677" s="10"/>
      <c r="D677" s="1"/>
      <c r="E677" s="11"/>
      <c r="F677" s="10"/>
      <c r="G677" s="1"/>
      <c r="H677" s="120"/>
      <c r="I677" s="6"/>
      <c r="J677" s="2"/>
      <c r="K677" s="2"/>
      <c r="L677" s="2"/>
      <c r="M677" s="2"/>
      <c r="N677" s="2"/>
      <c r="O677" s="2"/>
      <c r="P677" s="2"/>
      <c r="Q677" s="2"/>
      <c r="R677" s="2"/>
      <c r="S677" s="2"/>
      <c r="T677" s="2"/>
      <c r="U677" s="2"/>
      <c r="V677" s="2"/>
      <c r="W677" s="2"/>
      <c r="X677" s="2"/>
      <c r="Y677" s="2"/>
      <c r="Z677" s="2"/>
    </row>
    <row r="678" spans="2:26" ht="15.75" customHeight="1">
      <c r="B678" s="2"/>
      <c r="C678" s="10"/>
      <c r="D678" s="1"/>
      <c r="E678" s="11"/>
      <c r="F678" s="10"/>
      <c r="G678" s="1"/>
      <c r="H678" s="120"/>
      <c r="I678" s="6"/>
      <c r="J678" s="2"/>
      <c r="K678" s="2"/>
      <c r="L678" s="2"/>
      <c r="M678" s="2"/>
      <c r="N678" s="2"/>
      <c r="O678" s="2"/>
      <c r="P678" s="2"/>
      <c r="Q678" s="2"/>
      <c r="R678" s="2"/>
      <c r="S678" s="2"/>
      <c r="T678" s="2"/>
      <c r="U678" s="2"/>
      <c r="V678" s="2"/>
      <c r="W678" s="2"/>
      <c r="X678" s="2"/>
      <c r="Y678" s="2"/>
      <c r="Z678" s="2"/>
    </row>
    <row r="679" spans="2:26" ht="15.75" customHeight="1">
      <c r="B679" s="2"/>
      <c r="C679" s="10"/>
      <c r="D679" s="1"/>
      <c r="E679" s="11"/>
      <c r="F679" s="10"/>
      <c r="G679" s="1"/>
      <c r="H679" s="120"/>
      <c r="I679" s="6"/>
      <c r="J679" s="2"/>
      <c r="K679" s="2"/>
      <c r="L679" s="2"/>
      <c r="M679" s="2"/>
      <c r="N679" s="2"/>
      <c r="O679" s="2"/>
      <c r="P679" s="2"/>
      <c r="Q679" s="2"/>
      <c r="R679" s="2"/>
      <c r="S679" s="2"/>
      <c r="T679" s="2"/>
      <c r="U679" s="2"/>
      <c r="V679" s="2"/>
      <c r="W679" s="2"/>
      <c r="X679" s="2"/>
      <c r="Y679" s="2"/>
      <c r="Z679" s="2"/>
    </row>
    <row r="680" spans="2:26" ht="15.75" customHeight="1">
      <c r="B680" s="2"/>
      <c r="C680" s="10"/>
      <c r="D680" s="1"/>
      <c r="E680" s="11"/>
      <c r="F680" s="10"/>
      <c r="G680" s="1"/>
      <c r="H680" s="120"/>
      <c r="I680" s="6"/>
      <c r="J680" s="2"/>
      <c r="K680" s="2"/>
      <c r="L680" s="2"/>
      <c r="M680" s="2"/>
      <c r="N680" s="2"/>
      <c r="O680" s="2"/>
      <c r="P680" s="2"/>
      <c r="Q680" s="2"/>
      <c r="R680" s="2"/>
      <c r="S680" s="2"/>
      <c r="T680" s="2"/>
      <c r="U680" s="2"/>
      <c r="V680" s="2"/>
      <c r="W680" s="2"/>
      <c r="X680" s="2"/>
      <c r="Y680" s="2"/>
      <c r="Z680" s="2"/>
    </row>
    <row r="681" spans="2:26" ht="15.75" customHeight="1">
      <c r="B681" s="2"/>
      <c r="C681" s="10"/>
      <c r="D681" s="1"/>
      <c r="E681" s="11"/>
      <c r="F681" s="10"/>
      <c r="G681" s="1"/>
      <c r="H681" s="120"/>
      <c r="I681" s="6"/>
      <c r="J681" s="2"/>
      <c r="K681" s="2"/>
      <c r="L681" s="2"/>
      <c r="M681" s="2"/>
      <c r="N681" s="2"/>
      <c r="O681" s="2"/>
      <c r="P681" s="2"/>
      <c r="Q681" s="2"/>
      <c r="R681" s="2"/>
      <c r="S681" s="2"/>
      <c r="T681" s="2"/>
      <c r="U681" s="2"/>
      <c r="V681" s="2"/>
      <c r="W681" s="2"/>
      <c r="X681" s="2"/>
      <c r="Y681" s="2"/>
      <c r="Z681" s="2"/>
    </row>
    <row r="682" spans="2:26" ht="15.75" customHeight="1">
      <c r="B682" s="2"/>
      <c r="C682" s="10"/>
      <c r="D682" s="1"/>
      <c r="E682" s="11"/>
      <c r="F682" s="10"/>
      <c r="G682" s="1"/>
      <c r="H682" s="120"/>
      <c r="I682" s="6"/>
      <c r="J682" s="2"/>
      <c r="K682" s="2"/>
      <c r="L682" s="2"/>
      <c r="M682" s="2"/>
      <c r="N682" s="2"/>
      <c r="O682" s="2"/>
      <c r="P682" s="2"/>
      <c r="Q682" s="2"/>
      <c r="R682" s="2"/>
      <c r="S682" s="2"/>
      <c r="T682" s="2"/>
      <c r="U682" s="2"/>
      <c r="V682" s="2"/>
      <c r="W682" s="2"/>
      <c r="X682" s="2"/>
      <c r="Y682" s="2"/>
      <c r="Z682" s="2"/>
    </row>
    <row r="683" spans="2:26" ht="15.75" customHeight="1">
      <c r="B683" s="2"/>
      <c r="C683" s="10"/>
      <c r="D683" s="1"/>
      <c r="E683" s="11"/>
      <c r="F683" s="10"/>
      <c r="G683" s="1"/>
      <c r="H683" s="120"/>
      <c r="I683" s="6"/>
      <c r="J683" s="2"/>
      <c r="K683" s="2"/>
      <c r="L683" s="2"/>
      <c r="M683" s="2"/>
      <c r="N683" s="2"/>
      <c r="O683" s="2"/>
      <c r="P683" s="2"/>
      <c r="Q683" s="2"/>
      <c r="R683" s="2"/>
      <c r="S683" s="2"/>
      <c r="T683" s="2"/>
      <c r="U683" s="2"/>
      <c r="V683" s="2"/>
      <c r="W683" s="2"/>
      <c r="X683" s="2"/>
      <c r="Y683" s="2"/>
      <c r="Z683" s="2"/>
    </row>
    <row r="684" spans="2:26" ht="15.75" customHeight="1">
      <c r="B684" s="2"/>
      <c r="C684" s="10"/>
      <c r="D684" s="1"/>
      <c r="E684" s="11"/>
      <c r="F684" s="10"/>
      <c r="G684" s="1"/>
      <c r="H684" s="120"/>
      <c r="I684" s="6"/>
      <c r="J684" s="2"/>
      <c r="K684" s="2"/>
      <c r="L684" s="2"/>
      <c r="M684" s="2"/>
      <c r="N684" s="2"/>
      <c r="O684" s="2"/>
      <c r="P684" s="2"/>
      <c r="Q684" s="2"/>
      <c r="R684" s="2"/>
      <c r="S684" s="2"/>
      <c r="T684" s="2"/>
      <c r="U684" s="2"/>
      <c r="V684" s="2"/>
      <c r="W684" s="2"/>
      <c r="X684" s="2"/>
      <c r="Y684" s="2"/>
      <c r="Z684" s="2"/>
    </row>
    <row r="685" spans="2:26" ht="15.75" customHeight="1">
      <c r="B685" s="2"/>
      <c r="C685" s="10"/>
      <c r="D685" s="1"/>
      <c r="E685" s="11"/>
      <c r="F685" s="10"/>
      <c r="G685" s="1"/>
      <c r="H685" s="120"/>
      <c r="I685" s="6"/>
      <c r="J685" s="2"/>
      <c r="K685" s="2"/>
      <c r="L685" s="2"/>
      <c r="M685" s="2"/>
      <c r="N685" s="2"/>
      <c r="O685" s="2"/>
      <c r="P685" s="2"/>
      <c r="Q685" s="2"/>
      <c r="R685" s="2"/>
      <c r="S685" s="2"/>
      <c r="T685" s="2"/>
      <c r="U685" s="2"/>
      <c r="V685" s="2"/>
      <c r="W685" s="2"/>
      <c r="X685" s="2"/>
      <c r="Y685" s="2"/>
      <c r="Z685" s="2"/>
    </row>
    <row r="686" spans="2:26" ht="15.75" customHeight="1">
      <c r="B686" s="2"/>
      <c r="C686" s="10"/>
      <c r="D686" s="1"/>
      <c r="E686" s="11"/>
      <c r="F686" s="10"/>
      <c r="G686" s="1"/>
      <c r="H686" s="120"/>
      <c r="I686" s="6"/>
      <c r="J686" s="2"/>
      <c r="K686" s="2"/>
      <c r="L686" s="2"/>
      <c r="M686" s="2"/>
      <c r="N686" s="2"/>
      <c r="O686" s="2"/>
      <c r="P686" s="2"/>
      <c r="Q686" s="2"/>
      <c r="R686" s="2"/>
      <c r="S686" s="2"/>
      <c r="T686" s="2"/>
      <c r="U686" s="2"/>
      <c r="V686" s="2"/>
      <c r="W686" s="2"/>
      <c r="X686" s="2"/>
      <c r="Y686" s="2"/>
      <c r="Z686" s="2"/>
    </row>
    <row r="687" spans="2:26" ht="15.75" customHeight="1">
      <c r="B687" s="2"/>
      <c r="C687" s="10"/>
      <c r="D687" s="1"/>
      <c r="E687" s="11"/>
      <c r="F687" s="10"/>
      <c r="G687" s="1"/>
      <c r="H687" s="120"/>
      <c r="I687" s="6"/>
      <c r="J687" s="2"/>
      <c r="K687" s="2"/>
      <c r="L687" s="2"/>
      <c r="M687" s="2"/>
      <c r="N687" s="2"/>
      <c r="O687" s="2"/>
      <c r="P687" s="2"/>
      <c r="Q687" s="2"/>
      <c r="R687" s="2"/>
      <c r="S687" s="2"/>
      <c r="T687" s="2"/>
      <c r="U687" s="2"/>
      <c r="V687" s="2"/>
      <c r="W687" s="2"/>
      <c r="X687" s="2"/>
      <c r="Y687" s="2"/>
      <c r="Z687" s="2"/>
    </row>
    <row r="688" spans="2:26" ht="15.75" customHeight="1">
      <c r="B688" s="2"/>
      <c r="C688" s="10"/>
      <c r="D688" s="1"/>
      <c r="E688" s="11"/>
      <c r="F688" s="10"/>
      <c r="G688" s="1"/>
      <c r="H688" s="120"/>
      <c r="I688" s="6"/>
      <c r="J688" s="2"/>
      <c r="K688" s="2"/>
      <c r="L688" s="2"/>
      <c r="M688" s="2"/>
      <c r="N688" s="2"/>
      <c r="O688" s="2"/>
      <c r="P688" s="2"/>
      <c r="Q688" s="2"/>
      <c r="R688" s="2"/>
      <c r="S688" s="2"/>
      <c r="T688" s="2"/>
      <c r="U688" s="2"/>
      <c r="V688" s="2"/>
      <c r="W688" s="2"/>
      <c r="X688" s="2"/>
      <c r="Y688" s="2"/>
      <c r="Z688" s="2"/>
    </row>
    <row r="689" spans="2:26" ht="15.75" customHeight="1">
      <c r="B689" s="2"/>
      <c r="C689" s="10"/>
      <c r="D689" s="1"/>
      <c r="E689" s="11"/>
      <c r="F689" s="10"/>
      <c r="G689" s="1"/>
      <c r="H689" s="120"/>
      <c r="I689" s="6"/>
      <c r="J689" s="2"/>
      <c r="K689" s="2"/>
      <c r="L689" s="2"/>
      <c r="M689" s="2"/>
      <c r="N689" s="2"/>
      <c r="O689" s="2"/>
      <c r="P689" s="2"/>
      <c r="Q689" s="2"/>
      <c r="R689" s="2"/>
      <c r="S689" s="2"/>
      <c r="T689" s="2"/>
      <c r="U689" s="2"/>
      <c r="V689" s="2"/>
      <c r="W689" s="2"/>
      <c r="X689" s="2"/>
      <c r="Y689" s="2"/>
      <c r="Z689" s="2"/>
    </row>
    <row r="690" spans="2:26" ht="15.75" customHeight="1">
      <c r="B690" s="2"/>
      <c r="C690" s="10"/>
      <c r="D690" s="1"/>
      <c r="E690" s="11"/>
      <c r="F690" s="10"/>
      <c r="G690" s="1"/>
      <c r="H690" s="120"/>
      <c r="I690" s="6"/>
      <c r="J690" s="2"/>
      <c r="K690" s="2"/>
      <c r="L690" s="2"/>
      <c r="M690" s="2"/>
      <c r="N690" s="2"/>
      <c r="O690" s="2"/>
      <c r="P690" s="2"/>
      <c r="Q690" s="2"/>
      <c r="R690" s="2"/>
      <c r="S690" s="2"/>
      <c r="T690" s="2"/>
      <c r="U690" s="2"/>
      <c r="V690" s="2"/>
      <c r="W690" s="2"/>
      <c r="X690" s="2"/>
      <c r="Y690" s="2"/>
      <c r="Z690" s="2"/>
    </row>
    <row r="691" spans="2:26" ht="15.75" customHeight="1">
      <c r="B691" s="2"/>
      <c r="C691" s="10"/>
      <c r="D691" s="1"/>
      <c r="E691" s="11"/>
      <c r="F691" s="10"/>
      <c r="G691" s="1"/>
      <c r="H691" s="120"/>
      <c r="I691" s="6"/>
      <c r="J691" s="2"/>
      <c r="K691" s="2"/>
      <c r="L691" s="2"/>
      <c r="M691" s="2"/>
      <c r="N691" s="2"/>
      <c r="O691" s="2"/>
      <c r="P691" s="2"/>
      <c r="Q691" s="2"/>
      <c r="R691" s="2"/>
      <c r="S691" s="2"/>
      <c r="T691" s="2"/>
      <c r="U691" s="2"/>
      <c r="V691" s="2"/>
      <c r="W691" s="2"/>
      <c r="X691" s="2"/>
      <c r="Y691" s="2"/>
      <c r="Z691" s="2"/>
    </row>
    <row r="692" spans="2:26" ht="15.75" customHeight="1">
      <c r="B692" s="2"/>
      <c r="C692" s="10"/>
      <c r="D692" s="1"/>
      <c r="E692" s="11"/>
      <c r="F692" s="10"/>
      <c r="G692" s="1"/>
      <c r="H692" s="120"/>
      <c r="I692" s="6"/>
      <c r="J692" s="2"/>
      <c r="K692" s="2"/>
      <c r="L692" s="2"/>
      <c r="M692" s="2"/>
      <c r="N692" s="2"/>
      <c r="O692" s="2"/>
      <c r="P692" s="2"/>
      <c r="Q692" s="2"/>
      <c r="R692" s="2"/>
      <c r="S692" s="2"/>
      <c r="T692" s="2"/>
      <c r="U692" s="2"/>
      <c r="V692" s="2"/>
      <c r="W692" s="2"/>
      <c r="X692" s="2"/>
      <c r="Y692" s="2"/>
      <c r="Z692" s="2"/>
    </row>
    <row r="693" spans="2:26" ht="15.75" customHeight="1">
      <c r="B693" s="2"/>
      <c r="C693" s="10"/>
      <c r="D693" s="1"/>
      <c r="E693" s="11"/>
      <c r="F693" s="10"/>
      <c r="G693" s="1"/>
      <c r="H693" s="120"/>
      <c r="I693" s="6"/>
      <c r="J693" s="2"/>
      <c r="K693" s="2"/>
      <c r="L693" s="2"/>
      <c r="M693" s="2"/>
      <c r="N693" s="2"/>
      <c r="O693" s="2"/>
      <c r="P693" s="2"/>
      <c r="Q693" s="2"/>
      <c r="R693" s="2"/>
      <c r="S693" s="2"/>
      <c r="T693" s="2"/>
      <c r="U693" s="2"/>
      <c r="V693" s="2"/>
      <c r="W693" s="2"/>
      <c r="X693" s="2"/>
      <c r="Y693" s="2"/>
      <c r="Z693" s="2"/>
    </row>
    <row r="694" spans="2:26" ht="15.75" customHeight="1">
      <c r="B694" s="2"/>
      <c r="C694" s="10"/>
      <c r="D694" s="1"/>
      <c r="E694" s="11"/>
      <c r="F694" s="10"/>
      <c r="G694" s="1"/>
      <c r="H694" s="120"/>
      <c r="I694" s="6"/>
      <c r="J694" s="2"/>
      <c r="K694" s="2"/>
      <c r="L694" s="2"/>
      <c r="M694" s="2"/>
      <c r="N694" s="2"/>
      <c r="O694" s="2"/>
      <c r="P694" s="2"/>
      <c r="Q694" s="2"/>
      <c r="R694" s="2"/>
      <c r="S694" s="2"/>
      <c r="T694" s="2"/>
      <c r="U694" s="2"/>
      <c r="V694" s="2"/>
      <c r="W694" s="2"/>
      <c r="X694" s="2"/>
      <c r="Y694" s="2"/>
      <c r="Z694" s="2"/>
    </row>
    <row r="695" spans="2:26" ht="15.75" customHeight="1">
      <c r="B695" s="2"/>
      <c r="C695" s="10"/>
      <c r="D695" s="1"/>
      <c r="E695" s="11"/>
      <c r="F695" s="10"/>
      <c r="G695" s="1"/>
      <c r="H695" s="120"/>
      <c r="I695" s="6"/>
      <c r="J695" s="2"/>
      <c r="K695" s="2"/>
      <c r="L695" s="2"/>
      <c r="M695" s="2"/>
      <c r="N695" s="2"/>
      <c r="O695" s="2"/>
      <c r="P695" s="2"/>
      <c r="Q695" s="2"/>
      <c r="R695" s="2"/>
      <c r="S695" s="2"/>
      <c r="T695" s="2"/>
      <c r="U695" s="2"/>
      <c r="V695" s="2"/>
      <c r="W695" s="2"/>
      <c r="X695" s="2"/>
      <c r="Y695" s="2"/>
      <c r="Z695" s="2"/>
    </row>
    <row r="696" spans="2:26" ht="15.75" customHeight="1">
      <c r="B696" s="2"/>
      <c r="C696" s="10"/>
      <c r="D696" s="1"/>
      <c r="E696" s="11"/>
      <c r="F696" s="10"/>
      <c r="G696" s="1"/>
      <c r="H696" s="120"/>
      <c r="I696" s="6"/>
      <c r="J696" s="2"/>
      <c r="K696" s="2"/>
      <c r="L696" s="2"/>
      <c r="M696" s="2"/>
      <c r="N696" s="2"/>
      <c r="O696" s="2"/>
      <c r="P696" s="2"/>
      <c r="Q696" s="2"/>
      <c r="R696" s="2"/>
      <c r="S696" s="2"/>
      <c r="T696" s="2"/>
      <c r="U696" s="2"/>
      <c r="V696" s="2"/>
      <c r="W696" s="2"/>
      <c r="X696" s="2"/>
      <c r="Y696" s="2"/>
      <c r="Z696" s="2"/>
    </row>
    <row r="697" spans="2:26" ht="15.75" customHeight="1">
      <c r="B697" s="2"/>
      <c r="C697" s="10"/>
      <c r="D697" s="1"/>
      <c r="E697" s="11"/>
      <c r="F697" s="10"/>
      <c r="G697" s="1"/>
      <c r="H697" s="120"/>
      <c r="I697" s="6"/>
      <c r="J697" s="2"/>
      <c r="K697" s="2"/>
      <c r="L697" s="2"/>
      <c r="M697" s="2"/>
      <c r="N697" s="2"/>
      <c r="O697" s="2"/>
      <c r="P697" s="2"/>
      <c r="Q697" s="2"/>
      <c r="R697" s="2"/>
      <c r="S697" s="2"/>
      <c r="T697" s="2"/>
      <c r="U697" s="2"/>
      <c r="V697" s="2"/>
      <c r="W697" s="2"/>
      <c r="X697" s="2"/>
      <c r="Y697" s="2"/>
      <c r="Z697" s="2"/>
    </row>
    <row r="698" spans="2:26" ht="15.75" customHeight="1">
      <c r="B698" s="2"/>
      <c r="C698" s="10"/>
      <c r="D698" s="1"/>
      <c r="E698" s="11"/>
      <c r="F698" s="10"/>
      <c r="G698" s="1"/>
      <c r="H698" s="120"/>
      <c r="I698" s="6"/>
      <c r="J698" s="2"/>
      <c r="K698" s="2"/>
      <c r="L698" s="2"/>
      <c r="M698" s="2"/>
      <c r="N698" s="2"/>
      <c r="O698" s="2"/>
      <c r="P698" s="2"/>
      <c r="Q698" s="2"/>
      <c r="R698" s="2"/>
      <c r="S698" s="2"/>
      <c r="T698" s="2"/>
      <c r="U698" s="2"/>
      <c r="V698" s="2"/>
      <c r="W698" s="2"/>
      <c r="X698" s="2"/>
      <c r="Y698" s="2"/>
      <c r="Z698" s="2"/>
    </row>
    <row r="699" spans="2:26" ht="15.75" customHeight="1">
      <c r="B699" s="2"/>
      <c r="C699" s="10"/>
      <c r="D699" s="1"/>
      <c r="E699" s="11"/>
      <c r="F699" s="10"/>
      <c r="G699" s="1"/>
      <c r="H699" s="120"/>
      <c r="I699" s="6"/>
      <c r="J699" s="2"/>
      <c r="K699" s="2"/>
      <c r="L699" s="2"/>
      <c r="M699" s="2"/>
      <c r="N699" s="2"/>
      <c r="O699" s="2"/>
      <c r="P699" s="2"/>
      <c r="Q699" s="2"/>
      <c r="R699" s="2"/>
      <c r="S699" s="2"/>
      <c r="T699" s="2"/>
      <c r="U699" s="2"/>
      <c r="V699" s="2"/>
      <c r="W699" s="2"/>
      <c r="X699" s="2"/>
      <c r="Y699" s="2"/>
      <c r="Z699" s="2"/>
    </row>
    <row r="700" spans="2:26" ht="15.75" customHeight="1">
      <c r="B700" s="2"/>
      <c r="C700" s="10"/>
      <c r="D700" s="1"/>
      <c r="E700" s="11"/>
      <c r="F700" s="10"/>
      <c r="G700" s="1"/>
      <c r="H700" s="120"/>
      <c r="I700" s="6"/>
      <c r="J700" s="2"/>
      <c r="K700" s="2"/>
      <c r="L700" s="2"/>
      <c r="M700" s="2"/>
      <c r="N700" s="2"/>
      <c r="O700" s="2"/>
      <c r="P700" s="2"/>
      <c r="Q700" s="2"/>
      <c r="R700" s="2"/>
      <c r="S700" s="2"/>
      <c r="T700" s="2"/>
      <c r="U700" s="2"/>
      <c r="V700" s="2"/>
      <c r="W700" s="2"/>
      <c r="X700" s="2"/>
      <c r="Y700" s="2"/>
      <c r="Z700" s="2"/>
    </row>
    <row r="701" spans="2:26" ht="15.75" customHeight="1">
      <c r="B701" s="2"/>
      <c r="C701" s="10"/>
      <c r="D701" s="1"/>
      <c r="E701" s="11"/>
      <c r="F701" s="10"/>
      <c r="G701" s="1"/>
      <c r="H701" s="120"/>
      <c r="I701" s="6"/>
      <c r="J701" s="2"/>
      <c r="K701" s="2"/>
      <c r="L701" s="2"/>
      <c r="M701" s="2"/>
      <c r="N701" s="2"/>
      <c r="O701" s="2"/>
      <c r="P701" s="2"/>
      <c r="Q701" s="2"/>
      <c r="R701" s="2"/>
      <c r="S701" s="2"/>
      <c r="T701" s="2"/>
      <c r="U701" s="2"/>
      <c r="V701" s="2"/>
      <c r="W701" s="2"/>
      <c r="X701" s="2"/>
      <c r="Y701" s="2"/>
      <c r="Z701" s="2"/>
    </row>
    <row r="702" spans="2:26" ht="15.75" customHeight="1">
      <c r="B702" s="2"/>
      <c r="C702" s="10"/>
      <c r="D702" s="1"/>
      <c r="E702" s="11"/>
      <c r="F702" s="10"/>
      <c r="G702" s="1"/>
      <c r="H702" s="120"/>
      <c r="I702" s="6"/>
      <c r="J702" s="2"/>
      <c r="K702" s="2"/>
      <c r="L702" s="2"/>
      <c r="M702" s="2"/>
      <c r="N702" s="2"/>
      <c r="O702" s="2"/>
      <c r="P702" s="2"/>
      <c r="Q702" s="2"/>
      <c r="R702" s="2"/>
      <c r="S702" s="2"/>
      <c r="T702" s="2"/>
      <c r="U702" s="2"/>
      <c r="V702" s="2"/>
      <c r="W702" s="2"/>
      <c r="X702" s="2"/>
      <c r="Y702" s="2"/>
      <c r="Z702" s="2"/>
    </row>
    <row r="703" spans="2:26" ht="15.75" customHeight="1">
      <c r="B703" s="2"/>
      <c r="C703" s="10"/>
      <c r="D703" s="1"/>
      <c r="E703" s="11"/>
      <c r="F703" s="10"/>
      <c r="G703" s="1"/>
      <c r="H703" s="120"/>
      <c r="I703" s="6"/>
      <c r="J703" s="2"/>
      <c r="K703" s="2"/>
      <c r="L703" s="2"/>
      <c r="M703" s="2"/>
      <c r="N703" s="2"/>
      <c r="O703" s="2"/>
      <c r="P703" s="2"/>
      <c r="Q703" s="2"/>
      <c r="R703" s="2"/>
      <c r="S703" s="2"/>
      <c r="T703" s="2"/>
      <c r="U703" s="2"/>
      <c r="V703" s="2"/>
      <c r="W703" s="2"/>
      <c r="X703" s="2"/>
      <c r="Y703" s="2"/>
      <c r="Z703" s="2"/>
    </row>
    <row r="704" spans="2:26" ht="15.75" customHeight="1">
      <c r="B704" s="2"/>
      <c r="C704" s="10"/>
      <c r="D704" s="1"/>
      <c r="E704" s="11"/>
      <c r="F704" s="10"/>
      <c r="G704" s="1"/>
      <c r="H704" s="120"/>
      <c r="I704" s="6"/>
      <c r="J704" s="2"/>
      <c r="K704" s="2"/>
      <c r="L704" s="2"/>
      <c r="M704" s="2"/>
      <c r="N704" s="2"/>
      <c r="O704" s="2"/>
      <c r="P704" s="2"/>
      <c r="Q704" s="2"/>
      <c r="R704" s="2"/>
      <c r="S704" s="2"/>
      <c r="T704" s="2"/>
      <c r="U704" s="2"/>
      <c r="V704" s="2"/>
      <c r="W704" s="2"/>
      <c r="X704" s="2"/>
      <c r="Y704" s="2"/>
      <c r="Z704" s="2"/>
    </row>
    <row r="705" spans="2:26" ht="15.75" customHeight="1">
      <c r="B705" s="2"/>
      <c r="C705" s="10"/>
      <c r="D705" s="1"/>
      <c r="E705" s="11"/>
      <c r="F705" s="10"/>
      <c r="G705" s="1"/>
      <c r="H705" s="120"/>
      <c r="I705" s="6"/>
      <c r="J705" s="2"/>
      <c r="K705" s="2"/>
      <c r="L705" s="2"/>
      <c r="M705" s="2"/>
      <c r="N705" s="2"/>
      <c r="O705" s="2"/>
      <c r="P705" s="2"/>
      <c r="Q705" s="2"/>
      <c r="R705" s="2"/>
      <c r="S705" s="2"/>
      <c r="T705" s="2"/>
      <c r="U705" s="2"/>
      <c r="V705" s="2"/>
      <c r="W705" s="2"/>
      <c r="X705" s="2"/>
      <c r="Y705" s="2"/>
      <c r="Z705" s="2"/>
    </row>
    <row r="706" spans="2:26" ht="15.75" customHeight="1">
      <c r="B706" s="2"/>
      <c r="C706" s="10"/>
      <c r="D706" s="1"/>
      <c r="E706" s="11"/>
      <c r="F706" s="10"/>
      <c r="G706" s="1"/>
      <c r="H706" s="120"/>
      <c r="I706" s="6"/>
      <c r="J706" s="2"/>
      <c r="K706" s="2"/>
      <c r="L706" s="2"/>
      <c r="M706" s="2"/>
      <c r="N706" s="2"/>
      <c r="O706" s="2"/>
      <c r="P706" s="2"/>
      <c r="Q706" s="2"/>
      <c r="R706" s="2"/>
      <c r="S706" s="2"/>
      <c r="T706" s="2"/>
      <c r="U706" s="2"/>
      <c r="V706" s="2"/>
      <c r="W706" s="2"/>
      <c r="X706" s="2"/>
      <c r="Y706" s="2"/>
      <c r="Z706" s="2"/>
    </row>
    <row r="707" spans="2:26" ht="15.75" customHeight="1">
      <c r="B707" s="2"/>
      <c r="C707" s="10"/>
      <c r="D707" s="1"/>
      <c r="E707" s="11"/>
      <c r="F707" s="10"/>
      <c r="G707" s="1"/>
      <c r="H707" s="120"/>
      <c r="I707" s="6"/>
      <c r="J707" s="2"/>
      <c r="K707" s="2"/>
      <c r="L707" s="2"/>
      <c r="M707" s="2"/>
      <c r="N707" s="2"/>
      <c r="O707" s="2"/>
      <c r="P707" s="2"/>
      <c r="Q707" s="2"/>
      <c r="R707" s="2"/>
      <c r="S707" s="2"/>
      <c r="T707" s="2"/>
      <c r="U707" s="2"/>
      <c r="V707" s="2"/>
      <c r="W707" s="2"/>
      <c r="X707" s="2"/>
      <c r="Y707" s="2"/>
      <c r="Z707" s="2"/>
    </row>
    <row r="708" spans="2:26" ht="15.75" customHeight="1">
      <c r="B708" s="2"/>
      <c r="C708" s="10"/>
      <c r="D708" s="1"/>
      <c r="E708" s="11"/>
      <c r="F708" s="10"/>
      <c r="G708" s="1"/>
      <c r="H708" s="120"/>
      <c r="I708" s="6"/>
      <c r="J708" s="2"/>
      <c r="K708" s="2"/>
      <c r="L708" s="2"/>
      <c r="M708" s="2"/>
      <c r="N708" s="2"/>
      <c r="O708" s="2"/>
      <c r="P708" s="2"/>
      <c r="Q708" s="2"/>
      <c r="R708" s="2"/>
      <c r="S708" s="2"/>
      <c r="T708" s="2"/>
      <c r="U708" s="2"/>
      <c r="V708" s="2"/>
      <c r="W708" s="2"/>
      <c r="X708" s="2"/>
      <c r="Y708" s="2"/>
      <c r="Z708" s="2"/>
    </row>
    <row r="709" spans="2:26" ht="15.75" customHeight="1">
      <c r="B709" s="2"/>
      <c r="C709" s="10"/>
      <c r="D709" s="1"/>
      <c r="E709" s="11"/>
      <c r="F709" s="10"/>
      <c r="G709" s="1"/>
      <c r="H709" s="120"/>
      <c r="I709" s="6"/>
      <c r="J709" s="2"/>
      <c r="K709" s="2"/>
      <c r="L709" s="2"/>
      <c r="M709" s="2"/>
      <c r="N709" s="2"/>
      <c r="O709" s="2"/>
      <c r="P709" s="2"/>
      <c r="Q709" s="2"/>
      <c r="R709" s="2"/>
      <c r="S709" s="2"/>
      <c r="T709" s="2"/>
      <c r="U709" s="2"/>
      <c r="V709" s="2"/>
      <c r="W709" s="2"/>
      <c r="X709" s="2"/>
      <c r="Y709" s="2"/>
      <c r="Z709" s="2"/>
    </row>
    <row r="710" spans="2:26" ht="15.75" customHeight="1">
      <c r="B710" s="2"/>
      <c r="C710" s="10"/>
      <c r="D710" s="1"/>
      <c r="E710" s="11"/>
      <c r="F710" s="10"/>
      <c r="G710" s="1"/>
      <c r="H710" s="120"/>
      <c r="I710" s="6"/>
      <c r="J710" s="2"/>
      <c r="K710" s="2"/>
      <c r="L710" s="2"/>
      <c r="M710" s="2"/>
      <c r="N710" s="2"/>
      <c r="O710" s="2"/>
      <c r="P710" s="2"/>
      <c r="Q710" s="2"/>
      <c r="R710" s="2"/>
      <c r="S710" s="2"/>
      <c r="T710" s="2"/>
      <c r="U710" s="2"/>
      <c r="V710" s="2"/>
      <c r="W710" s="2"/>
      <c r="X710" s="2"/>
      <c r="Y710" s="2"/>
      <c r="Z710" s="2"/>
    </row>
    <row r="711" spans="2:26" ht="15.75" customHeight="1">
      <c r="B711" s="2"/>
      <c r="C711" s="10"/>
      <c r="D711" s="1"/>
      <c r="E711" s="11"/>
      <c r="F711" s="10"/>
      <c r="G711" s="1"/>
      <c r="H711" s="120"/>
      <c r="I711" s="6"/>
      <c r="J711" s="2"/>
      <c r="K711" s="2"/>
      <c r="L711" s="2"/>
      <c r="M711" s="2"/>
      <c r="N711" s="2"/>
      <c r="O711" s="2"/>
      <c r="P711" s="2"/>
      <c r="Q711" s="2"/>
      <c r="R711" s="2"/>
      <c r="S711" s="2"/>
      <c r="T711" s="2"/>
      <c r="U711" s="2"/>
      <c r="V711" s="2"/>
      <c r="W711" s="2"/>
      <c r="X711" s="2"/>
      <c r="Y711" s="2"/>
      <c r="Z711" s="2"/>
    </row>
    <row r="712" spans="2:26" ht="15.75" customHeight="1">
      <c r="B712" s="2"/>
      <c r="C712" s="10"/>
      <c r="D712" s="1"/>
      <c r="E712" s="11"/>
      <c r="F712" s="10"/>
      <c r="G712" s="1"/>
      <c r="H712" s="120"/>
      <c r="I712" s="6"/>
      <c r="J712" s="2"/>
      <c r="K712" s="2"/>
      <c r="L712" s="2"/>
      <c r="M712" s="2"/>
      <c r="N712" s="2"/>
      <c r="O712" s="2"/>
      <c r="P712" s="2"/>
      <c r="Q712" s="2"/>
      <c r="R712" s="2"/>
      <c r="S712" s="2"/>
      <c r="T712" s="2"/>
      <c r="U712" s="2"/>
      <c r="V712" s="2"/>
      <c r="W712" s="2"/>
      <c r="X712" s="2"/>
      <c r="Y712" s="2"/>
      <c r="Z712" s="2"/>
    </row>
    <row r="713" spans="2:26" ht="15.75" customHeight="1">
      <c r="B713" s="2"/>
      <c r="C713" s="10"/>
      <c r="D713" s="1"/>
      <c r="E713" s="11"/>
      <c r="F713" s="10"/>
      <c r="G713" s="1"/>
      <c r="H713" s="120"/>
      <c r="I713" s="6"/>
      <c r="J713" s="2"/>
      <c r="K713" s="2"/>
      <c r="L713" s="2"/>
      <c r="M713" s="2"/>
      <c r="N713" s="2"/>
      <c r="O713" s="2"/>
      <c r="P713" s="2"/>
      <c r="Q713" s="2"/>
      <c r="R713" s="2"/>
      <c r="S713" s="2"/>
      <c r="T713" s="2"/>
      <c r="U713" s="2"/>
      <c r="V713" s="2"/>
      <c r="W713" s="2"/>
      <c r="X713" s="2"/>
      <c r="Y713" s="2"/>
      <c r="Z713" s="2"/>
    </row>
    <row r="714" spans="2:26" ht="15.75" customHeight="1">
      <c r="B714" s="2"/>
      <c r="C714" s="10"/>
      <c r="D714" s="1"/>
      <c r="E714" s="11"/>
      <c r="F714" s="10"/>
      <c r="G714" s="1"/>
      <c r="H714" s="120"/>
      <c r="I714" s="6"/>
      <c r="J714" s="2"/>
      <c r="K714" s="2"/>
      <c r="L714" s="2"/>
      <c r="M714" s="2"/>
      <c r="N714" s="2"/>
      <c r="O714" s="2"/>
      <c r="P714" s="2"/>
      <c r="Q714" s="2"/>
      <c r="R714" s="2"/>
      <c r="S714" s="2"/>
      <c r="T714" s="2"/>
      <c r="U714" s="2"/>
      <c r="V714" s="2"/>
      <c r="W714" s="2"/>
      <c r="X714" s="2"/>
      <c r="Y714" s="2"/>
      <c r="Z714" s="2"/>
    </row>
    <row r="715" spans="2:26" ht="15.75" customHeight="1">
      <c r="B715" s="2"/>
      <c r="C715" s="10"/>
      <c r="D715" s="1"/>
      <c r="E715" s="11"/>
      <c r="F715" s="10"/>
      <c r="G715" s="1"/>
      <c r="H715" s="120"/>
      <c r="I715" s="6"/>
      <c r="J715" s="2"/>
      <c r="K715" s="2"/>
      <c r="L715" s="2"/>
      <c r="M715" s="2"/>
      <c r="N715" s="2"/>
      <c r="O715" s="2"/>
      <c r="P715" s="2"/>
      <c r="Q715" s="2"/>
      <c r="R715" s="2"/>
      <c r="S715" s="2"/>
      <c r="T715" s="2"/>
      <c r="U715" s="2"/>
      <c r="V715" s="2"/>
      <c r="W715" s="2"/>
      <c r="X715" s="2"/>
      <c r="Y715" s="2"/>
      <c r="Z715" s="2"/>
    </row>
    <row r="716" spans="2:26" ht="15.75" customHeight="1">
      <c r="B716" s="2"/>
      <c r="C716" s="10"/>
      <c r="D716" s="1"/>
      <c r="E716" s="11"/>
      <c r="F716" s="10"/>
      <c r="G716" s="1"/>
      <c r="H716" s="120"/>
      <c r="I716" s="6"/>
      <c r="J716" s="2"/>
      <c r="K716" s="2"/>
      <c r="L716" s="2"/>
      <c r="M716" s="2"/>
      <c r="N716" s="2"/>
      <c r="O716" s="2"/>
      <c r="P716" s="2"/>
      <c r="Q716" s="2"/>
      <c r="R716" s="2"/>
      <c r="S716" s="2"/>
      <c r="T716" s="2"/>
      <c r="U716" s="2"/>
      <c r="V716" s="2"/>
      <c r="W716" s="2"/>
      <c r="X716" s="2"/>
      <c r="Y716" s="2"/>
      <c r="Z716" s="2"/>
    </row>
    <row r="717" spans="2:26" ht="15.75" customHeight="1">
      <c r="B717" s="2"/>
      <c r="C717" s="10"/>
      <c r="D717" s="1"/>
      <c r="E717" s="11"/>
      <c r="F717" s="10"/>
      <c r="G717" s="1"/>
      <c r="H717" s="120"/>
      <c r="I717" s="6"/>
      <c r="J717" s="2"/>
      <c r="K717" s="2"/>
      <c r="L717" s="2"/>
      <c r="M717" s="2"/>
      <c r="N717" s="2"/>
      <c r="O717" s="2"/>
      <c r="P717" s="2"/>
      <c r="Q717" s="2"/>
      <c r="R717" s="2"/>
      <c r="S717" s="2"/>
      <c r="T717" s="2"/>
      <c r="U717" s="2"/>
      <c r="V717" s="2"/>
      <c r="W717" s="2"/>
      <c r="X717" s="2"/>
      <c r="Y717" s="2"/>
      <c r="Z717" s="2"/>
    </row>
    <row r="718" spans="2:26" ht="15.75" customHeight="1">
      <c r="B718" s="2"/>
      <c r="C718" s="10"/>
      <c r="D718" s="1"/>
      <c r="E718" s="11"/>
      <c r="F718" s="10"/>
      <c r="G718" s="1"/>
      <c r="H718" s="120"/>
      <c r="I718" s="6"/>
      <c r="J718" s="2"/>
      <c r="K718" s="2"/>
      <c r="L718" s="2"/>
      <c r="M718" s="2"/>
      <c r="N718" s="2"/>
      <c r="O718" s="2"/>
      <c r="P718" s="2"/>
      <c r="Q718" s="2"/>
      <c r="R718" s="2"/>
      <c r="S718" s="2"/>
      <c r="T718" s="2"/>
      <c r="U718" s="2"/>
      <c r="V718" s="2"/>
      <c r="W718" s="2"/>
      <c r="X718" s="2"/>
      <c r="Y718" s="2"/>
      <c r="Z718" s="2"/>
    </row>
    <row r="719" spans="2:26" ht="15.75" customHeight="1">
      <c r="B719" s="2"/>
      <c r="C719" s="10"/>
      <c r="D719" s="1"/>
      <c r="E719" s="11"/>
      <c r="F719" s="10"/>
      <c r="G719" s="1"/>
      <c r="H719" s="120"/>
      <c r="I719" s="6"/>
      <c r="J719" s="2"/>
      <c r="K719" s="2"/>
      <c r="L719" s="2"/>
      <c r="M719" s="2"/>
      <c r="N719" s="2"/>
      <c r="O719" s="2"/>
      <c r="P719" s="2"/>
      <c r="Q719" s="2"/>
      <c r="R719" s="2"/>
      <c r="S719" s="2"/>
      <c r="T719" s="2"/>
      <c r="U719" s="2"/>
      <c r="V719" s="2"/>
      <c r="W719" s="2"/>
      <c r="X719" s="2"/>
      <c r="Y719" s="2"/>
      <c r="Z719" s="2"/>
    </row>
    <row r="720" spans="2:26" ht="15.75" customHeight="1">
      <c r="B720" s="2"/>
      <c r="C720" s="10"/>
      <c r="D720" s="1"/>
      <c r="E720" s="11"/>
      <c r="F720" s="10"/>
      <c r="G720" s="1"/>
      <c r="H720" s="120"/>
      <c r="I720" s="6"/>
      <c r="J720" s="2"/>
      <c r="K720" s="2"/>
      <c r="L720" s="2"/>
      <c r="M720" s="2"/>
      <c r="N720" s="2"/>
      <c r="O720" s="2"/>
      <c r="P720" s="2"/>
      <c r="Q720" s="2"/>
      <c r="R720" s="2"/>
      <c r="S720" s="2"/>
      <c r="T720" s="2"/>
      <c r="U720" s="2"/>
      <c r="V720" s="2"/>
      <c r="W720" s="2"/>
      <c r="X720" s="2"/>
      <c r="Y720" s="2"/>
      <c r="Z720" s="2"/>
    </row>
    <row r="721" spans="2:26" ht="15.75" customHeight="1">
      <c r="B721" s="2"/>
      <c r="C721" s="10"/>
      <c r="D721" s="1"/>
      <c r="E721" s="11"/>
      <c r="F721" s="10"/>
      <c r="G721" s="1"/>
      <c r="H721" s="120"/>
      <c r="I721" s="6"/>
      <c r="J721" s="2"/>
      <c r="K721" s="2"/>
      <c r="L721" s="2"/>
      <c r="M721" s="2"/>
      <c r="N721" s="2"/>
      <c r="O721" s="2"/>
      <c r="P721" s="2"/>
      <c r="Q721" s="2"/>
      <c r="R721" s="2"/>
      <c r="S721" s="2"/>
      <c r="T721" s="2"/>
      <c r="U721" s="2"/>
      <c r="V721" s="2"/>
      <c r="W721" s="2"/>
      <c r="X721" s="2"/>
      <c r="Y721" s="2"/>
      <c r="Z721" s="2"/>
    </row>
    <row r="722" spans="2:26" ht="15.75" customHeight="1">
      <c r="B722" s="2"/>
      <c r="C722" s="10"/>
      <c r="D722" s="1"/>
      <c r="E722" s="11"/>
      <c r="F722" s="10"/>
      <c r="G722" s="1"/>
      <c r="H722" s="120"/>
      <c r="I722" s="6"/>
      <c r="J722" s="2"/>
      <c r="K722" s="2"/>
      <c r="L722" s="2"/>
      <c r="M722" s="2"/>
      <c r="N722" s="2"/>
      <c r="O722" s="2"/>
      <c r="P722" s="2"/>
      <c r="Q722" s="2"/>
      <c r="R722" s="2"/>
      <c r="S722" s="2"/>
      <c r="T722" s="2"/>
      <c r="U722" s="2"/>
      <c r="V722" s="2"/>
      <c r="W722" s="2"/>
      <c r="X722" s="2"/>
      <c r="Y722" s="2"/>
      <c r="Z722" s="2"/>
    </row>
    <row r="723" spans="2:26" ht="15.75" customHeight="1">
      <c r="B723" s="2"/>
      <c r="C723" s="10"/>
      <c r="D723" s="1"/>
      <c r="E723" s="11"/>
      <c r="F723" s="10"/>
      <c r="G723" s="1"/>
      <c r="H723" s="120"/>
      <c r="I723" s="6"/>
      <c r="J723" s="2"/>
      <c r="K723" s="2"/>
      <c r="L723" s="2"/>
      <c r="M723" s="2"/>
      <c r="N723" s="2"/>
      <c r="O723" s="2"/>
      <c r="P723" s="2"/>
      <c r="Q723" s="2"/>
      <c r="R723" s="2"/>
      <c r="S723" s="2"/>
      <c r="T723" s="2"/>
      <c r="U723" s="2"/>
      <c r="V723" s="2"/>
      <c r="W723" s="2"/>
      <c r="X723" s="2"/>
      <c r="Y723" s="2"/>
      <c r="Z723" s="2"/>
    </row>
    <row r="724" spans="2:26" ht="15.75" customHeight="1">
      <c r="B724" s="2"/>
      <c r="C724" s="10"/>
      <c r="D724" s="1"/>
      <c r="E724" s="11"/>
      <c r="F724" s="10"/>
      <c r="G724" s="1"/>
      <c r="H724" s="120"/>
      <c r="I724" s="6"/>
      <c r="J724" s="2"/>
      <c r="K724" s="2"/>
      <c r="L724" s="2"/>
      <c r="M724" s="2"/>
      <c r="N724" s="2"/>
      <c r="O724" s="2"/>
      <c r="P724" s="2"/>
      <c r="Q724" s="2"/>
      <c r="R724" s="2"/>
      <c r="S724" s="2"/>
      <c r="T724" s="2"/>
      <c r="U724" s="2"/>
      <c r="V724" s="2"/>
      <c r="W724" s="2"/>
      <c r="X724" s="2"/>
      <c r="Y724" s="2"/>
      <c r="Z724" s="2"/>
    </row>
    <row r="725" spans="2:26" ht="15.75" customHeight="1">
      <c r="B725" s="2"/>
      <c r="C725" s="10"/>
      <c r="D725" s="1"/>
      <c r="E725" s="11"/>
      <c r="F725" s="10"/>
      <c r="G725" s="1"/>
      <c r="H725" s="120"/>
      <c r="I725" s="6"/>
      <c r="J725" s="2"/>
      <c r="K725" s="2"/>
      <c r="L725" s="2"/>
      <c r="M725" s="2"/>
      <c r="N725" s="2"/>
      <c r="O725" s="2"/>
      <c r="P725" s="2"/>
      <c r="Q725" s="2"/>
      <c r="R725" s="2"/>
      <c r="S725" s="2"/>
      <c r="T725" s="2"/>
      <c r="U725" s="2"/>
      <c r="V725" s="2"/>
      <c r="W725" s="2"/>
      <c r="X725" s="2"/>
      <c r="Y725" s="2"/>
      <c r="Z725" s="2"/>
    </row>
    <row r="726" spans="2:26" ht="15.75" customHeight="1">
      <c r="B726" s="2"/>
      <c r="C726" s="10"/>
      <c r="D726" s="1"/>
      <c r="E726" s="11"/>
      <c r="F726" s="10"/>
      <c r="G726" s="1"/>
      <c r="H726" s="120"/>
      <c r="I726" s="6"/>
      <c r="J726" s="2"/>
      <c r="K726" s="2"/>
      <c r="L726" s="2"/>
      <c r="M726" s="2"/>
      <c r="N726" s="2"/>
      <c r="O726" s="2"/>
      <c r="P726" s="2"/>
      <c r="Q726" s="2"/>
      <c r="R726" s="2"/>
      <c r="S726" s="2"/>
      <c r="T726" s="2"/>
      <c r="U726" s="2"/>
      <c r="V726" s="2"/>
      <c r="W726" s="2"/>
      <c r="X726" s="2"/>
      <c r="Y726" s="2"/>
      <c r="Z726" s="2"/>
    </row>
    <row r="727" spans="2:26" ht="15.75" customHeight="1">
      <c r="B727" s="2"/>
      <c r="C727" s="10"/>
      <c r="D727" s="1"/>
      <c r="E727" s="11"/>
      <c r="F727" s="10"/>
      <c r="G727" s="1"/>
      <c r="H727" s="120"/>
      <c r="I727" s="6"/>
      <c r="J727" s="2"/>
      <c r="K727" s="2"/>
      <c r="L727" s="2"/>
      <c r="M727" s="2"/>
      <c r="N727" s="2"/>
      <c r="O727" s="2"/>
      <c r="P727" s="2"/>
      <c r="Q727" s="2"/>
      <c r="R727" s="2"/>
      <c r="S727" s="2"/>
      <c r="T727" s="2"/>
      <c r="U727" s="2"/>
      <c r="V727" s="2"/>
      <c r="W727" s="2"/>
      <c r="X727" s="2"/>
      <c r="Y727" s="2"/>
      <c r="Z727" s="2"/>
    </row>
    <row r="728" spans="2:26" ht="15.75" customHeight="1">
      <c r="B728" s="2"/>
      <c r="C728" s="10"/>
      <c r="D728" s="1"/>
      <c r="E728" s="11"/>
      <c r="F728" s="10"/>
      <c r="G728" s="1"/>
      <c r="H728" s="120"/>
      <c r="I728" s="6"/>
      <c r="J728" s="2"/>
      <c r="K728" s="2"/>
      <c r="L728" s="2"/>
      <c r="M728" s="2"/>
      <c r="N728" s="2"/>
      <c r="O728" s="2"/>
      <c r="P728" s="2"/>
      <c r="Q728" s="2"/>
      <c r="R728" s="2"/>
      <c r="S728" s="2"/>
      <c r="T728" s="2"/>
      <c r="U728" s="2"/>
      <c r="V728" s="2"/>
      <c r="W728" s="2"/>
      <c r="X728" s="2"/>
      <c r="Y728" s="2"/>
      <c r="Z728" s="2"/>
    </row>
    <row r="729" spans="2:26" ht="15.75" customHeight="1">
      <c r="B729" s="2"/>
      <c r="C729" s="10"/>
      <c r="D729" s="1"/>
      <c r="E729" s="11"/>
      <c r="F729" s="10"/>
      <c r="G729" s="1"/>
      <c r="H729" s="120"/>
      <c r="I729" s="6"/>
      <c r="J729" s="2"/>
      <c r="K729" s="2"/>
      <c r="L729" s="2"/>
      <c r="M729" s="2"/>
      <c r="N729" s="2"/>
      <c r="O729" s="2"/>
      <c r="P729" s="2"/>
      <c r="Q729" s="2"/>
      <c r="R729" s="2"/>
      <c r="S729" s="2"/>
      <c r="T729" s="2"/>
      <c r="U729" s="2"/>
      <c r="V729" s="2"/>
      <c r="W729" s="2"/>
      <c r="X729" s="2"/>
      <c r="Y729" s="2"/>
      <c r="Z729" s="2"/>
    </row>
    <row r="730" spans="2:26" ht="15.75" customHeight="1">
      <c r="B730" s="2"/>
      <c r="C730" s="10"/>
      <c r="D730" s="1"/>
      <c r="E730" s="11"/>
      <c r="F730" s="10"/>
      <c r="G730" s="1"/>
      <c r="H730" s="120"/>
      <c r="I730" s="6"/>
      <c r="J730" s="2"/>
      <c r="K730" s="2"/>
      <c r="L730" s="2"/>
      <c r="M730" s="2"/>
      <c r="N730" s="2"/>
      <c r="O730" s="2"/>
      <c r="P730" s="2"/>
      <c r="Q730" s="2"/>
      <c r="R730" s="2"/>
      <c r="S730" s="2"/>
      <c r="T730" s="2"/>
      <c r="U730" s="2"/>
      <c r="V730" s="2"/>
      <c r="W730" s="2"/>
      <c r="X730" s="2"/>
      <c r="Y730" s="2"/>
      <c r="Z730" s="2"/>
    </row>
    <row r="731" spans="2:26" ht="15.75" customHeight="1">
      <c r="B731" s="2"/>
      <c r="C731" s="10"/>
      <c r="D731" s="1"/>
      <c r="E731" s="11"/>
      <c r="F731" s="10"/>
      <c r="G731" s="1"/>
      <c r="H731" s="120"/>
      <c r="I731" s="6"/>
      <c r="J731" s="2"/>
      <c r="K731" s="2"/>
      <c r="L731" s="2"/>
      <c r="M731" s="2"/>
      <c r="N731" s="2"/>
      <c r="O731" s="2"/>
      <c r="P731" s="2"/>
      <c r="Q731" s="2"/>
      <c r="R731" s="2"/>
      <c r="S731" s="2"/>
      <c r="T731" s="2"/>
      <c r="U731" s="2"/>
      <c r="V731" s="2"/>
      <c r="W731" s="2"/>
      <c r="X731" s="2"/>
      <c r="Y731" s="2"/>
      <c r="Z731" s="2"/>
    </row>
    <row r="732" spans="2:26" ht="15.75" customHeight="1">
      <c r="B732" s="2"/>
      <c r="C732" s="10"/>
      <c r="D732" s="1"/>
      <c r="E732" s="11"/>
      <c r="F732" s="10"/>
      <c r="G732" s="1"/>
      <c r="H732" s="120"/>
      <c r="I732" s="6"/>
      <c r="J732" s="2"/>
      <c r="K732" s="2"/>
      <c r="L732" s="2"/>
      <c r="M732" s="2"/>
      <c r="N732" s="2"/>
      <c r="O732" s="2"/>
      <c r="P732" s="2"/>
      <c r="Q732" s="2"/>
      <c r="R732" s="2"/>
      <c r="S732" s="2"/>
      <c r="T732" s="2"/>
      <c r="U732" s="2"/>
      <c r="V732" s="2"/>
      <c r="W732" s="2"/>
      <c r="X732" s="2"/>
      <c r="Y732" s="2"/>
      <c r="Z732" s="2"/>
    </row>
    <row r="733" spans="2:26" ht="15.75" customHeight="1">
      <c r="B733" s="2"/>
      <c r="C733" s="10"/>
      <c r="D733" s="1"/>
      <c r="E733" s="11"/>
      <c r="F733" s="10"/>
      <c r="G733" s="1"/>
      <c r="H733" s="120"/>
      <c r="I733" s="6"/>
      <c r="J733" s="2"/>
      <c r="K733" s="2"/>
      <c r="L733" s="2"/>
      <c r="M733" s="2"/>
      <c r="N733" s="2"/>
      <c r="O733" s="2"/>
      <c r="P733" s="2"/>
      <c r="Q733" s="2"/>
      <c r="R733" s="2"/>
      <c r="S733" s="2"/>
      <c r="T733" s="2"/>
      <c r="U733" s="2"/>
      <c r="V733" s="2"/>
      <c r="W733" s="2"/>
      <c r="X733" s="2"/>
      <c r="Y733" s="2"/>
      <c r="Z733" s="2"/>
    </row>
    <row r="734" spans="2:26" ht="15.75" customHeight="1">
      <c r="B734" s="2"/>
      <c r="C734" s="10"/>
      <c r="D734" s="1"/>
      <c r="E734" s="11"/>
      <c r="F734" s="10"/>
      <c r="G734" s="1"/>
      <c r="H734" s="120"/>
      <c r="I734" s="6"/>
      <c r="J734" s="2"/>
      <c r="K734" s="2"/>
      <c r="L734" s="2"/>
      <c r="M734" s="2"/>
      <c r="N734" s="2"/>
      <c r="O734" s="2"/>
      <c r="P734" s="2"/>
      <c r="Q734" s="2"/>
      <c r="R734" s="2"/>
      <c r="S734" s="2"/>
      <c r="T734" s="2"/>
      <c r="U734" s="2"/>
      <c r="V734" s="2"/>
      <c r="W734" s="2"/>
      <c r="X734" s="2"/>
      <c r="Y734" s="2"/>
      <c r="Z734" s="2"/>
    </row>
    <row r="735" spans="2:26" ht="15.75" customHeight="1">
      <c r="B735" s="2"/>
      <c r="C735" s="10"/>
      <c r="D735" s="1"/>
      <c r="E735" s="11"/>
      <c r="F735" s="10"/>
      <c r="G735" s="1"/>
      <c r="H735" s="120"/>
      <c r="I735" s="6"/>
      <c r="J735" s="2"/>
      <c r="K735" s="2"/>
      <c r="L735" s="2"/>
      <c r="M735" s="2"/>
      <c r="N735" s="2"/>
      <c r="O735" s="2"/>
      <c r="P735" s="2"/>
      <c r="Q735" s="2"/>
      <c r="R735" s="2"/>
      <c r="S735" s="2"/>
      <c r="T735" s="2"/>
      <c r="U735" s="2"/>
      <c r="V735" s="2"/>
      <c r="W735" s="2"/>
      <c r="X735" s="2"/>
      <c r="Y735" s="2"/>
      <c r="Z735" s="2"/>
    </row>
    <row r="736" spans="2:26" ht="15.75" customHeight="1">
      <c r="B736" s="2"/>
      <c r="C736" s="10"/>
      <c r="D736" s="1"/>
      <c r="E736" s="11"/>
      <c r="F736" s="10"/>
      <c r="G736" s="1"/>
      <c r="H736" s="120"/>
      <c r="I736" s="6"/>
      <c r="J736" s="2"/>
      <c r="K736" s="2"/>
      <c r="L736" s="2"/>
      <c r="M736" s="2"/>
      <c r="N736" s="2"/>
      <c r="O736" s="2"/>
      <c r="P736" s="2"/>
      <c r="Q736" s="2"/>
      <c r="R736" s="2"/>
      <c r="S736" s="2"/>
      <c r="T736" s="2"/>
      <c r="U736" s="2"/>
      <c r="V736" s="2"/>
      <c r="W736" s="2"/>
      <c r="X736" s="2"/>
      <c r="Y736" s="2"/>
      <c r="Z736" s="2"/>
    </row>
    <row r="737" spans="2:26" ht="15.75" customHeight="1">
      <c r="B737" s="2"/>
      <c r="C737" s="10"/>
      <c r="D737" s="1"/>
      <c r="E737" s="11"/>
      <c r="F737" s="10"/>
      <c r="G737" s="1"/>
      <c r="H737" s="120"/>
      <c r="I737" s="6"/>
      <c r="J737" s="2"/>
      <c r="K737" s="2"/>
      <c r="L737" s="2"/>
      <c r="M737" s="2"/>
      <c r="N737" s="2"/>
      <c r="O737" s="2"/>
      <c r="P737" s="2"/>
      <c r="Q737" s="2"/>
      <c r="R737" s="2"/>
      <c r="S737" s="2"/>
      <c r="T737" s="2"/>
      <c r="U737" s="2"/>
      <c r="V737" s="2"/>
      <c r="W737" s="2"/>
      <c r="X737" s="2"/>
      <c r="Y737" s="2"/>
      <c r="Z737" s="2"/>
    </row>
    <row r="738" spans="2:26" ht="15.75" customHeight="1">
      <c r="B738" s="2"/>
      <c r="C738" s="10"/>
      <c r="D738" s="1"/>
      <c r="E738" s="11"/>
      <c r="F738" s="10"/>
      <c r="G738" s="1"/>
      <c r="H738" s="120"/>
      <c r="I738" s="6"/>
      <c r="J738" s="2"/>
      <c r="K738" s="2"/>
      <c r="L738" s="2"/>
      <c r="M738" s="2"/>
      <c r="N738" s="2"/>
      <c r="O738" s="2"/>
      <c r="P738" s="2"/>
      <c r="Q738" s="2"/>
      <c r="R738" s="2"/>
      <c r="S738" s="2"/>
      <c r="T738" s="2"/>
      <c r="U738" s="2"/>
      <c r="V738" s="2"/>
      <c r="W738" s="2"/>
      <c r="X738" s="2"/>
      <c r="Y738" s="2"/>
      <c r="Z738" s="2"/>
    </row>
    <row r="739" spans="2:26" ht="15.75" customHeight="1">
      <c r="B739" s="2"/>
      <c r="C739" s="10"/>
      <c r="D739" s="1"/>
      <c r="E739" s="11"/>
      <c r="F739" s="10"/>
      <c r="G739" s="1"/>
      <c r="H739" s="120"/>
      <c r="I739" s="6"/>
      <c r="J739" s="2"/>
      <c r="K739" s="2"/>
      <c r="L739" s="2"/>
      <c r="M739" s="2"/>
      <c r="N739" s="2"/>
      <c r="O739" s="2"/>
      <c r="P739" s="2"/>
      <c r="Q739" s="2"/>
      <c r="R739" s="2"/>
      <c r="S739" s="2"/>
      <c r="T739" s="2"/>
      <c r="U739" s="2"/>
      <c r="V739" s="2"/>
      <c r="W739" s="2"/>
      <c r="X739" s="2"/>
      <c r="Y739" s="2"/>
      <c r="Z739" s="2"/>
    </row>
    <row r="740" spans="2:26" ht="15.75" customHeight="1">
      <c r="B740" s="2"/>
      <c r="C740" s="10"/>
      <c r="D740" s="1"/>
      <c r="E740" s="11"/>
      <c r="F740" s="10"/>
      <c r="G740" s="1"/>
      <c r="H740" s="120"/>
      <c r="I740" s="6"/>
      <c r="J740" s="2"/>
      <c r="K740" s="2"/>
      <c r="L740" s="2"/>
      <c r="M740" s="2"/>
      <c r="N740" s="2"/>
      <c r="O740" s="2"/>
      <c r="P740" s="2"/>
      <c r="Q740" s="2"/>
      <c r="R740" s="2"/>
      <c r="S740" s="2"/>
      <c r="T740" s="2"/>
      <c r="U740" s="2"/>
      <c r="V740" s="2"/>
      <c r="W740" s="2"/>
      <c r="X740" s="2"/>
      <c r="Y740" s="2"/>
      <c r="Z740" s="2"/>
    </row>
    <row r="741" spans="2:26" ht="15.75" customHeight="1">
      <c r="B741" s="2"/>
      <c r="C741" s="10"/>
      <c r="D741" s="1"/>
      <c r="E741" s="11"/>
      <c r="F741" s="10"/>
      <c r="G741" s="1"/>
      <c r="H741" s="120"/>
      <c r="I741" s="6"/>
      <c r="J741" s="2"/>
      <c r="K741" s="2"/>
      <c r="L741" s="2"/>
      <c r="M741" s="2"/>
      <c r="N741" s="2"/>
      <c r="O741" s="2"/>
      <c r="P741" s="2"/>
      <c r="Q741" s="2"/>
      <c r="R741" s="2"/>
      <c r="S741" s="2"/>
      <c r="T741" s="2"/>
      <c r="U741" s="2"/>
      <c r="V741" s="2"/>
      <c r="W741" s="2"/>
      <c r="X741" s="2"/>
      <c r="Y741" s="2"/>
      <c r="Z741" s="2"/>
    </row>
    <row r="742" spans="2:26" ht="15.75" customHeight="1">
      <c r="B742" s="2"/>
      <c r="C742" s="10"/>
      <c r="D742" s="1"/>
      <c r="E742" s="11"/>
      <c r="F742" s="10"/>
      <c r="G742" s="1"/>
      <c r="H742" s="120"/>
      <c r="I742" s="6"/>
      <c r="J742" s="2"/>
      <c r="K742" s="2"/>
      <c r="L742" s="2"/>
      <c r="M742" s="2"/>
      <c r="N742" s="2"/>
      <c r="O742" s="2"/>
      <c r="P742" s="2"/>
      <c r="Q742" s="2"/>
      <c r="R742" s="2"/>
      <c r="S742" s="2"/>
      <c r="T742" s="2"/>
      <c r="U742" s="2"/>
      <c r="V742" s="2"/>
      <c r="W742" s="2"/>
      <c r="X742" s="2"/>
      <c r="Y742" s="2"/>
      <c r="Z742" s="2"/>
    </row>
    <row r="743" spans="2:26" ht="15.75" customHeight="1">
      <c r="B743" s="2"/>
      <c r="C743" s="10"/>
      <c r="D743" s="1"/>
      <c r="E743" s="11"/>
      <c r="F743" s="10"/>
      <c r="G743" s="1"/>
      <c r="H743" s="120"/>
      <c r="I743" s="6"/>
      <c r="J743" s="2"/>
      <c r="K743" s="2"/>
      <c r="L743" s="2"/>
      <c r="M743" s="2"/>
      <c r="N743" s="2"/>
      <c r="O743" s="2"/>
      <c r="P743" s="2"/>
      <c r="Q743" s="2"/>
      <c r="R743" s="2"/>
      <c r="S743" s="2"/>
      <c r="T743" s="2"/>
      <c r="U743" s="2"/>
      <c r="V743" s="2"/>
      <c r="W743" s="2"/>
      <c r="X743" s="2"/>
      <c r="Y743" s="2"/>
      <c r="Z743" s="2"/>
    </row>
    <row r="744" spans="2:26" ht="15.75" customHeight="1">
      <c r="B744" s="2"/>
      <c r="C744" s="10"/>
      <c r="D744" s="1"/>
      <c r="E744" s="11"/>
      <c r="F744" s="10"/>
      <c r="G744" s="1"/>
      <c r="H744" s="120"/>
      <c r="I744" s="6"/>
      <c r="J744" s="2"/>
      <c r="K744" s="2"/>
      <c r="L744" s="2"/>
      <c r="M744" s="2"/>
      <c r="N744" s="2"/>
      <c r="O744" s="2"/>
      <c r="P744" s="2"/>
      <c r="Q744" s="2"/>
      <c r="R744" s="2"/>
      <c r="S744" s="2"/>
      <c r="T744" s="2"/>
      <c r="U744" s="2"/>
      <c r="V744" s="2"/>
      <c r="W744" s="2"/>
      <c r="X744" s="2"/>
      <c r="Y744" s="2"/>
      <c r="Z744" s="2"/>
    </row>
    <row r="745" spans="2:26" ht="15.75" customHeight="1">
      <c r="B745" s="2"/>
      <c r="C745" s="10"/>
      <c r="D745" s="1"/>
      <c r="E745" s="11"/>
      <c r="F745" s="10"/>
      <c r="G745" s="1"/>
      <c r="H745" s="120"/>
      <c r="I745" s="6"/>
      <c r="J745" s="2"/>
      <c r="K745" s="2"/>
      <c r="L745" s="2"/>
      <c r="M745" s="2"/>
      <c r="N745" s="2"/>
      <c r="O745" s="2"/>
      <c r="P745" s="2"/>
      <c r="Q745" s="2"/>
      <c r="R745" s="2"/>
      <c r="S745" s="2"/>
      <c r="T745" s="2"/>
      <c r="U745" s="2"/>
      <c r="V745" s="2"/>
      <c r="W745" s="2"/>
      <c r="X745" s="2"/>
      <c r="Y745" s="2"/>
      <c r="Z745" s="2"/>
    </row>
    <row r="746" spans="2:26" ht="15.75" customHeight="1">
      <c r="B746" s="2"/>
      <c r="C746" s="10"/>
      <c r="D746" s="1"/>
      <c r="E746" s="11"/>
      <c r="F746" s="10"/>
      <c r="G746" s="1"/>
      <c r="H746" s="120"/>
      <c r="I746" s="6"/>
      <c r="J746" s="2"/>
      <c r="K746" s="2"/>
      <c r="L746" s="2"/>
      <c r="M746" s="2"/>
      <c r="N746" s="2"/>
      <c r="O746" s="2"/>
      <c r="P746" s="2"/>
      <c r="Q746" s="2"/>
      <c r="R746" s="2"/>
      <c r="S746" s="2"/>
      <c r="T746" s="2"/>
      <c r="U746" s="2"/>
      <c r="V746" s="2"/>
      <c r="W746" s="2"/>
      <c r="X746" s="2"/>
      <c r="Y746" s="2"/>
      <c r="Z746" s="2"/>
    </row>
    <row r="747" spans="2:26" ht="15.75" customHeight="1">
      <c r="B747" s="2"/>
      <c r="C747" s="10"/>
      <c r="D747" s="1"/>
      <c r="E747" s="11"/>
      <c r="F747" s="10"/>
      <c r="G747" s="1"/>
      <c r="H747" s="120"/>
      <c r="I747" s="6"/>
      <c r="J747" s="2"/>
      <c r="K747" s="2"/>
      <c r="L747" s="2"/>
      <c r="M747" s="2"/>
      <c r="N747" s="2"/>
      <c r="O747" s="2"/>
      <c r="P747" s="2"/>
      <c r="Q747" s="2"/>
      <c r="R747" s="2"/>
      <c r="S747" s="2"/>
      <c r="T747" s="2"/>
      <c r="U747" s="2"/>
      <c r="V747" s="2"/>
      <c r="W747" s="2"/>
      <c r="X747" s="2"/>
      <c r="Y747" s="2"/>
      <c r="Z747" s="2"/>
    </row>
    <row r="748" spans="2:26" ht="15.75" customHeight="1">
      <c r="B748" s="2"/>
      <c r="C748" s="10"/>
      <c r="D748" s="1"/>
      <c r="E748" s="11"/>
      <c r="F748" s="10"/>
      <c r="G748" s="1"/>
      <c r="H748" s="120"/>
      <c r="I748" s="6"/>
      <c r="J748" s="2"/>
      <c r="K748" s="2"/>
      <c r="L748" s="2"/>
      <c r="M748" s="2"/>
      <c r="N748" s="2"/>
      <c r="O748" s="2"/>
      <c r="P748" s="2"/>
      <c r="Q748" s="2"/>
      <c r="R748" s="2"/>
      <c r="S748" s="2"/>
      <c r="T748" s="2"/>
      <c r="U748" s="2"/>
      <c r="V748" s="2"/>
      <c r="W748" s="2"/>
      <c r="X748" s="2"/>
      <c r="Y748" s="2"/>
      <c r="Z748" s="2"/>
    </row>
    <row r="749" spans="2:26" ht="15.75" customHeight="1">
      <c r="B749" s="2"/>
      <c r="C749" s="10"/>
      <c r="D749" s="1"/>
      <c r="E749" s="11"/>
      <c r="F749" s="10"/>
      <c r="G749" s="1"/>
      <c r="H749" s="120"/>
      <c r="I749" s="6"/>
      <c r="J749" s="2"/>
      <c r="K749" s="2"/>
      <c r="L749" s="2"/>
      <c r="M749" s="2"/>
      <c r="N749" s="2"/>
      <c r="O749" s="2"/>
      <c r="P749" s="2"/>
      <c r="Q749" s="2"/>
      <c r="R749" s="2"/>
      <c r="S749" s="2"/>
      <c r="T749" s="2"/>
      <c r="U749" s="2"/>
      <c r="V749" s="2"/>
      <c r="W749" s="2"/>
      <c r="X749" s="2"/>
      <c r="Y749" s="2"/>
      <c r="Z749" s="2"/>
    </row>
    <row r="750" spans="2:26" ht="15.75" customHeight="1">
      <c r="B750" s="2"/>
      <c r="C750" s="10"/>
      <c r="D750" s="1"/>
      <c r="E750" s="11"/>
      <c r="F750" s="10"/>
      <c r="G750" s="1"/>
      <c r="H750" s="120"/>
      <c r="I750" s="6"/>
      <c r="J750" s="2"/>
      <c r="K750" s="2"/>
      <c r="L750" s="2"/>
      <c r="M750" s="2"/>
      <c r="N750" s="2"/>
      <c r="O750" s="2"/>
      <c r="P750" s="2"/>
      <c r="Q750" s="2"/>
      <c r="R750" s="2"/>
      <c r="S750" s="2"/>
      <c r="T750" s="2"/>
      <c r="U750" s="2"/>
      <c r="V750" s="2"/>
      <c r="W750" s="2"/>
      <c r="X750" s="2"/>
      <c r="Y750" s="2"/>
      <c r="Z750" s="2"/>
    </row>
    <row r="751" spans="2:26" ht="15.75" customHeight="1">
      <c r="B751" s="2"/>
      <c r="C751" s="10"/>
      <c r="D751" s="1"/>
      <c r="E751" s="11"/>
      <c r="F751" s="10"/>
      <c r="G751" s="1"/>
      <c r="H751" s="120"/>
      <c r="I751" s="6"/>
      <c r="J751" s="2"/>
      <c r="K751" s="2"/>
      <c r="L751" s="2"/>
      <c r="M751" s="2"/>
      <c r="N751" s="2"/>
      <c r="O751" s="2"/>
      <c r="P751" s="2"/>
      <c r="Q751" s="2"/>
      <c r="R751" s="2"/>
      <c r="S751" s="2"/>
      <c r="T751" s="2"/>
      <c r="U751" s="2"/>
      <c r="V751" s="2"/>
      <c r="W751" s="2"/>
      <c r="X751" s="2"/>
      <c r="Y751" s="2"/>
      <c r="Z751" s="2"/>
    </row>
    <row r="752" spans="2:26" ht="15.75" customHeight="1">
      <c r="B752" s="2"/>
      <c r="C752" s="10"/>
      <c r="D752" s="1"/>
      <c r="E752" s="11"/>
      <c r="F752" s="10"/>
      <c r="G752" s="1"/>
      <c r="H752" s="120"/>
      <c r="I752" s="6"/>
      <c r="J752" s="2"/>
      <c r="K752" s="2"/>
      <c r="L752" s="2"/>
      <c r="M752" s="2"/>
      <c r="N752" s="2"/>
      <c r="O752" s="2"/>
      <c r="P752" s="2"/>
      <c r="Q752" s="2"/>
      <c r="R752" s="2"/>
      <c r="S752" s="2"/>
      <c r="T752" s="2"/>
      <c r="U752" s="2"/>
      <c r="V752" s="2"/>
      <c r="W752" s="2"/>
      <c r="X752" s="2"/>
      <c r="Y752" s="2"/>
      <c r="Z752" s="2"/>
    </row>
    <row r="753" spans="2:26" ht="15.75" customHeight="1">
      <c r="B753" s="2"/>
      <c r="C753" s="10"/>
      <c r="D753" s="1"/>
      <c r="E753" s="11"/>
      <c r="F753" s="10"/>
      <c r="G753" s="1"/>
      <c r="H753" s="120"/>
      <c r="I753" s="6"/>
      <c r="J753" s="2"/>
      <c r="K753" s="2"/>
      <c r="L753" s="2"/>
      <c r="M753" s="2"/>
      <c r="N753" s="2"/>
      <c r="O753" s="2"/>
      <c r="P753" s="2"/>
      <c r="Q753" s="2"/>
      <c r="R753" s="2"/>
      <c r="S753" s="2"/>
      <c r="T753" s="2"/>
      <c r="U753" s="2"/>
      <c r="V753" s="2"/>
      <c r="W753" s="2"/>
      <c r="X753" s="2"/>
      <c r="Y753" s="2"/>
      <c r="Z753" s="2"/>
    </row>
    <row r="754" spans="2:26" ht="15.75" customHeight="1">
      <c r="B754" s="2"/>
      <c r="C754" s="10"/>
      <c r="D754" s="1"/>
      <c r="E754" s="11"/>
      <c r="F754" s="10"/>
      <c r="G754" s="1"/>
      <c r="H754" s="120"/>
      <c r="I754" s="6"/>
      <c r="J754" s="2"/>
      <c r="K754" s="2"/>
      <c r="L754" s="2"/>
      <c r="M754" s="2"/>
      <c r="N754" s="2"/>
      <c r="O754" s="2"/>
      <c r="P754" s="2"/>
      <c r="Q754" s="2"/>
      <c r="R754" s="2"/>
      <c r="S754" s="2"/>
      <c r="T754" s="2"/>
      <c r="U754" s="2"/>
      <c r="V754" s="2"/>
      <c r="W754" s="2"/>
      <c r="X754" s="2"/>
      <c r="Y754" s="2"/>
      <c r="Z754" s="2"/>
    </row>
    <row r="755" spans="2:26" ht="15.75" customHeight="1">
      <c r="B755" s="2"/>
      <c r="C755" s="10"/>
      <c r="D755" s="1"/>
      <c r="E755" s="11"/>
      <c r="F755" s="10"/>
      <c r="G755" s="1"/>
      <c r="H755" s="120"/>
      <c r="I755" s="6"/>
      <c r="J755" s="2"/>
      <c r="K755" s="2"/>
      <c r="L755" s="2"/>
      <c r="M755" s="2"/>
      <c r="N755" s="2"/>
      <c r="O755" s="2"/>
      <c r="P755" s="2"/>
      <c r="Q755" s="2"/>
      <c r="R755" s="2"/>
      <c r="S755" s="2"/>
      <c r="T755" s="2"/>
      <c r="U755" s="2"/>
      <c r="V755" s="2"/>
      <c r="W755" s="2"/>
      <c r="X755" s="2"/>
      <c r="Y755" s="2"/>
      <c r="Z755" s="2"/>
    </row>
    <row r="756" spans="2:26" ht="15.75" customHeight="1">
      <c r="B756" s="2"/>
      <c r="C756" s="10"/>
      <c r="D756" s="1"/>
      <c r="E756" s="11"/>
      <c r="F756" s="10"/>
      <c r="G756" s="1"/>
      <c r="H756" s="120"/>
      <c r="I756" s="6"/>
      <c r="J756" s="2"/>
      <c r="K756" s="2"/>
      <c r="L756" s="2"/>
      <c r="M756" s="2"/>
      <c r="N756" s="2"/>
      <c r="O756" s="2"/>
      <c r="P756" s="2"/>
      <c r="Q756" s="2"/>
      <c r="R756" s="2"/>
      <c r="S756" s="2"/>
      <c r="T756" s="2"/>
      <c r="U756" s="2"/>
      <c r="V756" s="2"/>
      <c r="W756" s="2"/>
      <c r="X756" s="2"/>
      <c r="Y756" s="2"/>
      <c r="Z756" s="2"/>
    </row>
    <row r="757" spans="2:26" ht="15.75" customHeight="1">
      <c r="B757" s="2"/>
      <c r="C757" s="10"/>
      <c r="D757" s="1"/>
      <c r="E757" s="11"/>
      <c r="F757" s="10"/>
      <c r="G757" s="1"/>
      <c r="H757" s="120"/>
      <c r="I757" s="6"/>
      <c r="J757" s="2"/>
      <c r="K757" s="2"/>
      <c r="L757" s="2"/>
      <c r="M757" s="2"/>
      <c r="N757" s="2"/>
      <c r="O757" s="2"/>
      <c r="P757" s="2"/>
      <c r="Q757" s="2"/>
      <c r="R757" s="2"/>
      <c r="S757" s="2"/>
      <c r="T757" s="2"/>
      <c r="U757" s="2"/>
      <c r="V757" s="2"/>
      <c r="W757" s="2"/>
      <c r="X757" s="2"/>
      <c r="Y757" s="2"/>
      <c r="Z757" s="2"/>
    </row>
    <row r="758" spans="2:26" ht="15.75" customHeight="1">
      <c r="B758" s="2"/>
      <c r="C758" s="10"/>
      <c r="D758" s="1"/>
      <c r="E758" s="11"/>
      <c r="F758" s="10"/>
      <c r="G758" s="1"/>
      <c r="H758" s="120"/>
      <c r="I758" s="6"/>
      <c r="J758" s="2"/>
      <c r="K758" s="2"/>
      <c r="L758" s="2"/>
      <c r="M758" s="2"/>
      <c r="N758" s="2"/>
      <c r="O758" s="2"/>
      <c r="P758" s="2"/>
      <c r="Q758" s="2"/>
      <c r="R758" s="2"/>
      <c r="S758" s="2"/>
      <c r="T758" s="2"/>
      <c r="U758" s="2"/>
      <c r="V758" s="2"/>
      <c r="W758" s="2"/>
      <c r="X758" s="2"/>
      <c r="Y758" s="2"/>
      <c r="Z758" s="2"/>
    </row>
    <row r="759" spans="2:26" ht="15.75" customHeight="1">
      <c r="B759" s="2"/>
      <c r="C759" s="10"/>
      <c r="D759" s="1"/>
      <c r="E759" s="11"/>
      <c r="F759" s="10"/>
      <c r="G759" s="1"/>
      <c r="H759" s="120"/>
      <c r="I759" s="6"/>
      <c r="J759" s="2"/>
      <c r="K759" s="2"/>
      <c r="L759" s="2"/>
      <c r="M759" s="2"/>
      <c r="N759" s="2"/>
      <c r="O759" s="2"/>
      <c r="P759" s="2"/>
      <c r="Q759" s="2"/>
      <c r="R759" s="2"/>
      <c r="S759" s="2"/>
      <c r="T759" s="2"/>
      <c r="U759" s="2"/>
      <c r="V759" s="2"/>
      <c r="W759" s="2"/>
      <c r="X759" s="2"/>
      <c r="Y759" s="2"/>
      <c r="Z759" s="2"/>
    </row>
    <row r="760" spans="2:26" ht="15.75" customHeight="1">
      <c r="B760" s="2"/>
      <c r="C760" s="10"/>
      <c r="D760" s="1"/>
      <c r="E760" s="11"/>
      <c r="F760" s="10"/>
      <c r="G760" s="1"/>
      <c r="H760" s="120"/>
      <c r="I760" s="6"/>
      <c r="J760" s="2"/>
      <c r="K760" s="2"/>
      <c r="L760" s="2"/>
      <c r="M760" s="2"/>
      <c r="N760" s="2"/>
      <c r="O760" s="2"/>
      <c r="P760" s="2"/>
      <c r="Q760" s="2"/>
      <c r="R760" s="2"/>
      <c r="S760" s="2"/>
      <c r="T760" s="2"/>
      <c r="U760" s="2"/>
      <c r="V760" s="2"/>
      <c r="W760" s="2"/>
      <c r="X760" s="2"/>
      <c r="Y760" s="2"/>
      <c r="Z760" s="2"/>
    </row>
    <row r="761" spans="2:26" ht="15.75" customHeight="1">
      <c r="B761" s="2"/>
      <c r="C761" s="10"/>
      <c r="D761" s="1"/>
      <c r="E761" s="11"/>
      <c r="F761" s="10"/>
      <c r="G761" s="1"/>
      <c r="H761" s="120"/>
      <c r="I761" s="6"/>
      <c r="J761" s="2"/>
      <c r="K761" s="2"/>
      <c r="L761" s="2"/>
      <c r="M761" s="2"/>
      <c r="N761" s="2"/>
      <c r="O761" s="2"/>
      <c r="P761" s="2"/>
      <c r="Q761" s="2"/>
      <c r="R761" s="2"/>
      <c r="S761" s="2"/>
      <c r="T761" s="2"/>
      <c r="U761" s="2"/>
      <c r="V761" s="2"/>
      <c r="W761" s="2"/>
      <c r="X761" s="2"/>
      <c r="Y761" s="2"/>
      <c r="Z761" s="2"/>
    </row>
    <row r="762" spans="2:26" ht="15.75" customHeight="1">
      <c r="B762" s="2"/>
      <c r="C762" s="10"/>
      <c r="D762" s="1"/>
      <c r="E762" s="11"/>
      <c r="F762" s="10"/>
      <c r="G762" s="1"/>
      <c r="H762" s="120"/>
      <c r="I762" s="6"/>
      <c r="J762" s="2"/>
      <c r="K762" s="2"/>
      <c r="L762" s="2"/>
      <c r="M762" s="2"/>
      <c r="N762" s="2"/>
      <c r="O762" s="2"/>
      <c r="P762" s="2"/>
      <c r="Q762" s="2"/>
      <c r="R762" s="2"/>
      <c r="S762" s="2"/>
      <c r="T762" s="2"/>
      <c r="U762" s="2"/>
      <c r="V762" s="2"/>
      <c r="W762" s="2"/>
      <c r="X762" s="2"/>
      <c r="Y762" s="2"/>
      <c r="Z762" s="2"/>
    </row>
    <row r="763" spans="2:26" ht="15.75" customHeight="1">
      <c r="B763" s="2"/>
      <c r="C763" s="10"/>
      <c r="D763" s="1"/>
      <c r="E763" s="11"/>
      <c r="F763" s="10"/>
      <c r="G763" s="1"/>
      <c r="H763" s="120"/>
      <c r="I763" s="6"/>
      <c r="J763" s="2"/>
      <c r="K763" s="2"/>
      <c r="L763" s="2"/>
      <c r="M763" s="2"/>
      <c r="N763" s="2"/>
      <c r="O763" s="2"/>
      <c r="P763" s="2"/>
      <c r="Q763" s="2"/>
      <c r="R763" s="2"/>
      <c r="S763" s="2"/>
      <c r="T763" s="2"/>
      <c r="U763" s="2"/>
      <c r="V763" s="2"/>
      <c r="W763" s="2"/>
      <c r="X763" s="2"/>
      <c r="Y763" s="2"/>
      <c r="Z763" s="2"/>
    </row>
    <row r="764" spans="2:26" ht="15.75" customHeight="1">
      <c r="B764" s="2"/>
      <c r="C764" s="10"/>
      <c r="D764" s="1"/>
      <c r="E764" s="11"/>
      <c r="F764" s="10"/>
      <c r="G764" s="1"/>
      <c r="H764" s="120"/>
      <c r="I764" s="6"/>
      <c r="J764" s="2"/>
      <c r="K764" s="2"/>
      <c r="L764" s="2"/>
      <c r="M764" s="2"/>
      <c r="N764" s="2"/>
      <c r="O764" s="2"/>
      <c r="P764" s="2"/>
      <c r="Q764" s="2"/>
      <c r="R764" s="2"/>
      <c r="S764" s="2"/>
      <c r="T764" s="2"/>
      <c r="U764" s="2"/>
      <c r="V764" s="2"/>
      <c r="W764" s="2"/>
      <c r="X764" s="2"/>
      <c r="Y764" s="2"/>
      <c r="Z764" s="2"/>
    </row>
    <row r="765" spans="2:26" ht="15.75" customHeight="1">
      <c r="B765" s="2"/>
      <c r="C765" s="10"/>
      <c r="D765" s="1"/>
      <c r="E765" s="11"/>
      <c r="F765" s="10"/>
      <c r="G765" s="1"/>
      <c r="H765" s="120"/>
      <c r="I765" s="6"/>
      <c r="J765" s="2"/>
      <c r="K765" s="2"/>
      <c r="L765" s="2"/>
      <c r="M765" s="2"/>
      <c r="N765" s="2"/>
      <c r="O765" s="2"/>
      <c r="P765" s="2"/>
      <c r="Q765" s="2"/>
      <c r="R765" s="2"/>
      <c r="S765" s="2"/>
      <c r="T765" s="2"/>
      <c r="U765" s="2"/>
      <c r="V765" s="2"/>
      <c r="W765" s="2"/>
      <c r="X765" s="2"/>
      <c r="Y765" s="2"/>
      <c r="Z765" s="2"/>
    </row>
    <row r="766" spans="2:26" ht="15.75" customHeight="1">
      <c r="B766" s="2"/>
      <c r="C766" s="10"/>
      <c r="D766" s="1"/>
      <c r="E766" s="11"/>
      <c r="F766" s="10"/>
      <c r="G766" s="1"/>
      <c r="H766" s="120"/>
      <c r="I766" s="6"/>
      <c r="J766" s="2"/>
      <c r="K766" s="2"/>
      <c r="L766" s="2"/>
      <c r="M766" s="2"/>
      <c r="N766" s="2"/>
      <c r="O766" s="2"/>
      <c r="P766" s="2"/>
      <c r="Q766" s="2"/>
      <c r="R766" s="2"/>
      <c r="S766" s="2"/>
      <c r="T766" s="2"/>
      <c r="U766" s="2"/>
      <c r="V766" s="2"/>
      <c r="W766" s="2"/>
      <c r="X766" s="2"/>
      <c r="Y766" s="2"/>
      <c r="Z766" s="2"/>
    </row>
    <row r="767" spans="2:26" ht="15.75" customHeight="1">
      <c r="B767" s="2"/>
      <c r="C767" s="10"/>
      <c r="D767" s="1"/>
      <c r="E767" s="11"/>
      <c r="F767" s="10"/>
      <c r="G767" s="1"/>
      <c r="H767" s="120"/>
      <c r="I767" s="6"/>
      <c r="J767" s="2"/>
      <c r="K767" s="2"/>
      <c r="L767" s="2"/>
      <c r="M767" s="2"/>
      <c r="N767" s="2"/>
      <c r="O767" s="2"/>
      <c r="P767" s="2"/>
      <c r="Q767" s="2"/>
      <c r="R767" s="2"/>
      <c r="S767" s="2"/>
      <c r="T767" s="2"/>
      <c r="U767" s="2"/>
      <c r="V767" s="2"/>
      <c r="W767" s="2"/>
      <c r="X767" s="2"/>
      <c r="Y767" s="2"/>
      <c r="Z767" s="2"/>
    </row>
    <row r="768" spans="2:26" ht="15.75" customHeight="1">
      <c r="B768" s="2"/>
      <c r="C768" s="10"/>
      <c r="D768" s="1"/>
      <c r="E768" s="11"/>
      <c r="F768" s="10"/>
      <c r="G768" s="1"/>
      <c r="H768" s="120"/>
      <c r="I768" s="6"/>
      <c r="J768" s="2"/>
      <c r="K768" s="2"/>
      <c r="L768" s="2"/>
      <c r="M768" s="2"/>
      <c r="N768" s="2"/>
      <c r="O768" s="2"/>
      <c r="P768" s="2"/>
      <c r="Q768" s="2"/>
      <c r="R768" s="2"/>
      <c r="S768" s="2"/>
      <c r="T768" s="2"/>
      <c r="U768" s="2"/>
      <c r="V768" s="2"/>
      <c r="W768" s="2"/>
      <c r="X768" s="2"/>
      <c r="Y768" s="2"/>
      <c r="Z768" s="2"/>
    </row>
    <row r="769" spans="2:26" ht="15.75" customHeight="1">
      <c r="B769" s="2"/>
      <c r="C769" s="10"/>
      <c r="D769" s="1"/>
      <c r="E769" s="11"/>
      <c r="F769" s="10"/>
      <c r="G769" s="1"/>
      <c r="H769" s="120"/>
      <c r="I769" s="6"/>
      <c r="J769" s="2"/>
      <c r="K769" s="2"/>
      <c r="L769" s="2"/>
      <c r="M769" s="2"/>
      <c r="N769" s="2"/>
      <c r="O769" s="2"/>
      <c r="P769" s="2"/>
      <c r="Q769" s="2"/>
      <c r="R769" s="2"/>
      <c r="S769" s="2"/>
      <c r="T769" s="2"/>
      <c r="U769" s="2"/>
      <c r="V769" s="2"/>
      <c r="W769" s="2"/>
      <c r="X769" s="2"/>
      <c r="Y769" s="2"/>
      <c r="Z769" s="2"/>
    </row>
    <row r="770" spans="2:26" ht="15.75" customHeight="1">
      <c r="B770" s="2"/>
      <c r="C770" s="10"/>
      <c r="D770" s="1"/>
      <c r="E770" s="11"/>
      <c r="F770" s="10"/>
      <c r="G770" s="1"/>
      <c r="H770" s="120"/>
      <c r="I770" s="6"/>
      <c r="J770" s="2"/>
      <c r="K770" s="2"/>
      <c r="L770" s="2"/>
      <c r="M770" s="2"/>
      <c r="N770" s="2"/>
      <c r="O770" s="2"/>
      <c r="P770" s="2"/>
      <c r="Q770" s="2"/>
      <c r="R770" s="2"/>
      <c r="S770" s="2"/>
      <c r="T770" s="2"/>
      <c r="U770" s="2"/>
      <c r="V770" s="2"/>
      <c r="W770" s="2"/>
      <c r="X770" s="2"/>
      <c r="Y770" s="2"/>
      <c r="Z770" s="2"/>
    </row>
    <row r="771" spans="2:26" ht="15.75" customHeight="1">
      <c r="B771" s="2"/>
      <c r="C771" s="10"/>
      <c r="D771" s="1"/>
      <c r="E771" s="11"/>
      <c r="F771" s="10"/>
      <c r="G771" s="1"/>
      <c r="H771" s="120"/>
      <c r="I771" s="6"/>
      <c r="J771" s="2"/>
      <c r="K771" s="2"/>
      <c r="L771" s="2"/>
      <c r="M771" s="2"/>
      <c r="N771" s="2"/>
      <c r="O771" s="2"/>
      <c r="P771" s="2"/>
      <c r="Q771" s="2"/>
      <c r="R771" s="2"/>
      <c r="S771" s="2"/>
      <c r="T771" s="2"/>
      <c r="U771" s="2"/>
      <c r="V771" s="2"/>
      <c r="W771" s="2"/>
      <c r="X771" s="2"/>
      <c r="Y771" s="2"/>
      <c r="Z771" s="2"/>
    </row>
    <row r="772" spans="2:26" ht="15.75" customHeight="1">
      <c r="B772" s="2"/>
      <c r="C772" s="10"/>
      <c r="D772" s="1"/>
      <c r="E772" s="11"/>
      <c r="F772" s="10"/>
      <c r="G772" s="1"/>
      <c r="H772" s="120"/>
      <c r="I772" s="6"/>
      <c r="J772" s="2"/>
      <c r="K772" s="2"/>
      <c r="L772" s="2"/>
      <c r="M772" s="2"/>
      <c r="N772" s="2"/>
      <c r="O772" s="2"/>
      <c r="P772" s="2"/>
      <c r="Q772" s="2"/>
      <c r="R772" s="2"/>
      <c r="S772" s="2"/>
      <c r="T772" s="2"/>
      <c r="U772" s="2"/>
      <c r="V772" s="2"/>
      <c r="W772" s="2"/>
      <c r="X772" s="2"/>
      <c r="Y772" s="2"/>
      <c r="Z772" s="2"/>
    </row>
    <row r="773" spans="2:26" ht="15.75" customHeight="1">
      <c r="B773" s="2"/>
      <c r="C773" s="10"/>
      <c r="D773" s="1"/>
      <c r="E773" s="11"/>
      <c r="F773" s="10"/>
      <c r="G773" s="1"/>
      <c r="H773" s="120"/>
      <c r="I773" s="6"/>
      <c r="J773" s="2"/>
      <c r="K773" s="2"/>
      <c r="L773" s="2"/>
      <c r="M773" s="2"/>
      <c r="N773" s="2"/>
      <c r="O773" s="2"/>
      <c r="P773" s="2"/>
      <c r="Q773" s="2"/>
      <c r="R773" s="2"/>
      <c r="S773" s="2"/>
      <c r="T773" s="2"/>
      <c r="U773" s="2"/>
      <c r="V773" s="2"/>
      <c r="W773" s="2"/>
      <c r="X773" s="2"/>
      <c r="Y773" s="2"/>
      <c r="Z773" s="2"/>
    </row>
    <row r="774" spans="2:26" ht="15.75" customHeight="1">
      <c r="B774" s="2"/>
      <c r="C774" s="10"/>
      <c r="D774" s="1"/>
      <c r="E774" s="11"/>
      <c r="F774" s="10"/>
      <c r="G774" s="1"/>
      <c r="H774" s="120"/>
      <c r="I774" s="6"/>
      <c r="J774" s="2"/>
      <c r="K774" s="2"/>
      <c r="L774" s="2"/>
      <c r="M774" s="2"/>
      <c r="N774" s="2"/>
      <c r="O774" s="2"/>
      <c r="P774" s="2"/>
      <c r="Q774" s="2"/>
      <c r="R774" s="2"/>
      <c r="S774" s="2"/>
      <c r="T774" s="2"/>
      <c r="U774" s="2"/>
      <c r="V774" s="2"/>
      <c r="W774" s="2"/>
      <c r="X774" s="2"/>
      <c r="Y774" s="2"/>
      <c r="Z774" s="2"/>
    </row>
    <row r="775" spans="2:26" ht="15.75" customHeight="1">
      <c r="B775" s="2"/>
      <c r="C775" s="10"/>
      <c r="D775" s="1"/>
      <c r="E775" s="11"/>
      <c r="F775" s="10"/>
      <c r="G775" s="1"/>
      <c r="H775" s="120"/>
      <c r="I775" s="6"/>
      <c r="J775" s="2"/>
      <c r="K775" s="2"/>
      <c r="L775" s="2"/>
      <c r="M775" s="2"/>
      <c r="N775" s="2"/>
      <c r="O775" s="2"/>
      <c r="P775" s="2"/>
      <c r="Q775" s="2"/>
      <c r="R775" s="2"/>
      <c r="S775" s="2"/>
      <c r="T775" s="2"/>
      <c r="U775" s="2"/>
      <c r="V775" s="2"/>
      <c r="W775" s="2"/>
      <c r="X775" s="2"/>
      <c r="Y775" s="2"/>
      <c r="Z775" s="2"/>
    </row>
    <row r="776" spans="2:26" ht="15.75" customHeight="1">
      <c r="B776" s="2"/>
      <c r="C776" s="10"/>
      <c r="D776" s="1"/>
      <c r="E776" s="11"/>
      <c r="F776" s="10"/>
      <c r="G776" s="1"/>
      <c r="H776" s="120"/>
      <c r="I776" s="6"/>
      <c r="J776" s="2"/>
      <c r="K776" s="2"/>
      <c r="L776" s="2"/>
      <c r="M776" s="2"/>
      <c r="N776" s="2"/>
      <c r="O776" s="2"/>
      <c r="P776" s="2"/>
      <c r="Q776" s="2"/>
      <c r="R776" s="2"/>
      <c r="S776" s="2"/>
      <c r="T776" s="2"/>
      <c r="U776" s="2"/>
      <c r="V776" s="2"/>
      <c r="W776" s="2"/>
      <c r="X776" s="2"/>
      <c r="Y776" s="2"/>
      <c r="Z776" s="2"/>
    </row>
    <row r="777" spans="2:26" ht="15.75" customHeight="1">
      <c r="B777" s="2"/>
      <c r="C777" s="10"/>
      <c r="D777" s="1"/>
      <c r="E777" s="11"/>
      <c r="F777" s="10"/>
      <c r="G777" s="1"/>
      <c r="H777" s="120"/>
      <c r="I777" s="6"/>
      <c r="J777" s="2"/>
      <c r="K777" s="2"/>
      <c r="L777" s="2"/>
      <c r="M777" s="2"/>
      <c r="N777" s="2"/>
      <c r="O777" s="2"/>
      <c r="P777" s="2"/>
      <c r="Q777" s="2"/>
      <c r="R777" s="2"/>
      <c r="S777" s="2"/>
      <c r="T777" s="2"/>
      <c r="U777" s="2"/>
      <c r="V777" s="2"/>
      <c r="W777" s="2"/>
      <c r="X777" s="2"/>
      <c r="Y777" s="2"/>
      <c r="Z777" s="2"/>
    </row>
    <row r="778" spans="2:26" ht="15.75" customHeight="1">
      <c r="B778" s="2"/>
      <c r="C778" s="10"/>
      <c r="D778" s="1"/>
      <c r="E778" s="11"/>
      <c r="F778" s="10"/>
      <c r="G778" s="1"/>
      <c r="H778" s="120"/>
      <c r="I778" s="6"/>
      <c r="J778" s="2"/>
      <c r="K778" s="2"/>
      <c r="L778" s="2"/>
      <c r="M778" s="2"/>
      <c r="N778" s="2"/>
      <c r="O778" s="2"/>
      <c r="P778" s="2"/>
      <c r="Q778" s="2"/>
      <c r="R778" s="2"/>
      <c r="S778" s="2"/>
      <c r="T778" s="2"/>
      <c r="U778" s="2"/>
      <c r="V778" s="2"/>
      <c r="W778" s="2"/>
      <c r="X778" s="2"/>
      <c r="Y778" s="2"/>
      <c r="Z778" s="2"/>
    </row>
    <row r="779" spans="2:26" ht="15.75" customHeight="1">
      <c r="B779" s="2"/>
      <c r="C779" s="10"/>
      <c r="D779" s="1"/>
      <c r="E779" s="11"/>
      <c r="F779" s="10"/>
      <c r="G779" s="1"/>
      <c r="H779" s="120"/>
      <c r="I779" s="6"/>
      <c r="J779" s="2"/>
      <c r="K779" s="2"/>
      <c r="L779" s="2"/>
      <c r="M779" s="2"/>
      <c r="N779" s="2"/>
      <c r="O779" s="2"/>
      <c r="P779" s="2"/>
      <c r="Q779" s="2"/>
      <c r="R779" s="2"/>
      <c r="S779" s="2"/>
      <c r="T779" s="2"/>
      <c r="U779" s="2"/>
      <c r="V779" s="2"/>
      <c r="W779" s="2"/>
      <c r="X779" s="2"/>
      <c r="Y779" s="2"/>
      <c r="Z779" s="2"/>
    </row>
    <row r="780" spans="2:26" ht="15.75" customHeight="1">
      <c r="B780" s="2"/>
      <c r="C780" s="10"/>
      <c r="D780" s="1"/>
      <c r="E780" s="11"/>
      <c r="F780" s="10"/>
      <c r="G780" s="1"/>
      <c r="H780" s="120"/>
      <c r="I780" s="6"/>
      <c r="J780" s="2"/>
      <c r="K780" s="2"/>
      <c r="L780" s="2"/>
      <c r="M780" s="2"/>
      <c r="N780" s="2"/>
      <c r="O780" s="2"/>
      <c r="P780" s="2"/>
      <c r="Q780" s="2"/>
      <c r="R780" s="2"/>
      <c r="S780" s="2"/>
      <c r="T780" s="2"/>
      <c r="U780" s="2"/>
      <c r="V780" s="2"/>
      <c r="W780" s="2"/>
      <c r="X780" s="2"/>
      <c r="Y780" s="2"/>
      <c r="Z780" s="2"/>
    </row>
    <row r="781" spans="2:26" ht="15.75" customHeight="1">
      <c r="B781" s="2"/>
      <c r="C781" s="10"/>
      <c r="D781" s="1"/>
      <c r="E781" s="11"/>
      <c r="F781" s="10"/>
      <c r="G781" s="1"/>
      <c r="H781" s="120"/>
      <c r="I781" s="6"/>
      <c r="J781" s="2"/>
      <c r="K781" s="2"/>
      <c r="L781" s="2"/>
      <c r="M781" s="2"/>
      <c r="N781" s="2"/>
      <c r="O781" s="2"/>
      <c r="P781" s="2"/>
      <c r="Q781" s="2"/>
      <c r="R781" s="2"/>
      <c r="S781" s="2"/>
      <c r="T781" s="2"/>
      <c r="U781" s="2"/>
      <c r="V781" s="2"/>
      <c r="W781" s="2"/>
      <c r="X781" s="2"/>
      <c r="Y781" s="2"/>
      <c r="Z781" s="2"/>
    </row>
    <row r="782" spans="2:26" ht="15.75" customHeight="1">
      <c r="B782" s="2"/>
      <c r="C782" s="10"/>
      <c r="D782" s="1"/>
      <c r="E782" s="11"/>
      <c r="F782" s="10"/>
      <c r="G782" s="1"/>
      <c r="H782" s="120"/>
      <c r="I782" s="6"/>
      <c r="J782" s="2"/>
      <c r="K782" s="2"/>
      <c r="L782" s="2"/>
      <c r="M782" s="2"/>
      <c r="N782" s="2"/>
      <c r="O782" s="2"/>
      <c r="P782" s="2"/>
      <c r="Q782" s="2"/>
      <c r="R782" s="2"/>
      <c r="S782" s="2"/>
      <c r="T782" s="2"/>
      <c r="U782" s="2"/>
      <c r="V782" s="2"/>
      <c r="W782" s="2"/>
      <c r="X782" s="2"/>
      <c r="Y782" s="2"/>
      <c r="Z782" s="2"/>
    </row>
    <row r="783" spans="2:26" ht="15.75" customHeight="1">
      <c r="B783" s="2"/>
      <c r="C783" s="10"/>
      <c r="D783" s="1"/>
      <c r="E783" s="11"/>
      <c r="F783" s="10"/>
      <c r="G783" s="1"/>
      <c r="H783" s="120"/>
      <c r="I783" s="6"/>
      <c r="J783" s="2"/>
      <c r="K783" s="2"/>
      <c r="L783" s="2"/>
      <c r="M783" s="2"/>
      <c r="N783" s="2"/>
      <c r="O783" s="2"/>
      <c r="P783" s="2"/>
      <c r="Q783" s="2"/>
      <c r="R783" s="2"/>
      <c r="S783" s="2"/>
      <c r="T783" s="2"/>
      <c r="U783" s="2"/>
      <c r="V783" s="2"/>
      <c r="W783" s="2"/>
      <c r="X783" s="2"/>
      <c r="Y783" s="2"/>
      <c r="Z783" s="2"/>
    </row>
    <row r="784" spans="2:26" ht="15.75" customHeight="1">
      <c r="B784" s="2"/>
      <c r="C784" s="10"/>
      <c r="D784" s="1"/>
      <c r="E784" s="11"/>
      <c r="F784" s="10"/>
      <c r="G784" s="1"/>
      <c r="H784" s="120"/>
      <c r="I784" s="6"/>
      <c r="J784" s="2"/>
      <c r="K784" s="2"/>
      <c r="L784" s="2"/>
      <c r="M784" s="2"/>
      <c r="N784" s="2"/>
      <c r="O784" s="2"/>
      <c r="P784" s="2"/>
      <c r="Q784" s="2"/>
      <c r="R784" s="2"/>
      <c r="S784" s="2"/>
      <c r="T784" s="2"/>
      <c r="U784" s="2"/>
      <c r="V784" s="2"/>
      <c r="W784" s="2"/>
      <c r="X784" s="2"/>
      <c r="Y784" s="2"/>
      <c r="Z784" s="2"/>
    </row>
    <row r="785" spans="2:26" ht="15.75" customHeight="1">
      <c r="B785" s="2"/>
      <c r="C785" s="10"/>
      <c r="D785" s="1"/>
      <c r="E785" s="11"/>
      <c r="F785" s="10"/>
      <c r="G785" s="1"/>
      <c r="H785" s="120"/>
      <c r="I785" s="6"/>
      <c r="J785" s="2"/>
      <c r="K785" s="2"/>
      <c r="L785" s="2"/>
      <c r="M785" s="2"/>
      <c r="N785" s="2"/>
      <c r="O785" s="2"/>
      <c r="P785" s="2"/>
      <c r="Q785" s="2"/>
      <c r="R785" s="2"/>
      <c r="S785" s="2"/>
      <c r="T785" s="2"/>
      <c r="U785" s="2"/>
      <c r="V785" s="2"/>
      <c r="W785" s="2"/>
      <c r="X785" s="2"/>
      <c r="Y785" s="2"/>
      <c r="Z785" s="2"/>
    </row>
    <row r="786" spans="2:26" ht="15.75" customHeight="1">
      <c r="B786" s="2"/>
      <c r="C786" s="10"/>
      <c r="D786" s="1"/>
      <c r="E786" s="11"/>
      <c r="F786" s="10"/>
      <c r="G786" s="1"/>
      <c r="H786" s="120"/>
      <c r="I786" s="6"/>
      <c r="J786" s="2"/>
      <c r="K786" s="2"/>
      <c r="L786" s="2"/>
      <c r="M786" s="2"/>
      <c r="N786" s="2"/>
      <c r="O786" s="2"/>
      <c r="P786" s="2"/>
      <c r="Q786" s="2"/>
      <c r="R786" s="2"/>
      <c r="S786" s="2"/>
      <c r="T786" s="2"/>
      <c r="U786" s="2"/>
      <c r="V786" s="2"/>
      <c r="W786" s="2"/>
      <c r="X786" s="2"/>
      <c r="Y786" s="2"/>
      <c r="Z786" s="2"/>
    </row>
    <row r="787" spans="2:26" ht="15.75" customHeight="1">
      <c r="B787" s="2"/>
      <c r="C787" s="10"/>
      <c r="D787" s="1"/>
      <c r="E787" s="11"/>
      <c r="F787" s="10"/>
      <c r="G787" s="1"/>
      <c r="H787" s="120"/>
      <c r="I787" s="6"/>
      <c r="J787" s="2"/>
      <c r="K787" s="2"/>
      <c r="L787" s="2"/>
      <c r="M787" s="2"/>
      <c r="N787" s="2"/>
      <c r="O787" s="2"/>
      <c r="P787" s="2"/>
      <c r="Q787" s="2"/>
      <c r="R787" s="2"/>
      <c r="S787" s="2"/>
      <c r="T787" s="2"/>
      <c r="U787" s="2"/>
      <c r="V787" s="2"/>
      <c r="W787" s="2"/>
      <c r="X787" s="2"/>
      <c r="Y787" s="2"/>
      <c r="Z787" s="2"/>
    </row>
    <row r="788" spans="2:26" ht="15.75" customHeight="1">
      <c r="B788" s="2"/>
      <c r="C788" s="10"/>
      <c r="D788" s="1"/>
      <c r="E788" s="11"/>
      <c r="F788" s="10"/>
      <c r="G788" s="1"/>
      <c r="H788" s="120"/>
      <c r="I788" s="6"/>
      <c r="J788" s="2"/>
      <c r="K788" s="2"/>
      <c r="L788" s="2"/>
      <c r="M788" s="2"/>
      <c r="N788" s="2"/>
      <c r="O788" s="2"/>
      <c r="P788" s="2"/>
      <c r="Q788" s="2"/>
      <c r="R788" s="2"/>
      <c r="S788" s="2"/>
      <c r="T788" s="2"/>
      <c r="U788" s="2"/>
      <c r="V788" s="2"/>
      <c r="W788" s="2"/>
      <c r="X788" s="2"/>
      <c r="Y788" s="2"/>
      <c r="Z788" s="2"/>
    </row>
    <row r="789" spans="2:26" ht="15.75" customHeight="1">
      <c r="B789" s="2"/>
      <c r="C789" s="10"/>
      <c r="D789" s="1"/>
      <c r="E789" s="11"/>
      <c r="F789" s="10"/>
      <c r="G789" s="1"/>
      <c r="H789" s="120"/>
      <c r="I789" s="6"/>
      <c r="J789" s="2"/>
      <c r="K789" s="2"/>
      <c r="L789" s="2"/>
      <c r="M789" s="2"/>
      <c r="N789" s="2"/>
      <c r="O789" s="2"/>
      <c r="P789" s="2"/>
      <c r="Q789" s="2"/>
      <c r="R789" s="2"/>
      <c r="S789" s="2"/>
      <c r="T789" s="2"/>
      <c r="U789" s="2"/>
      <c r="V789" s="2"/>
      <c r="W789" s="2"/>
      <c r="X789" s="2"/>
      <c r="Y789" s="2"/>
      <c r="Z789" s="2"/>
    </row>
    <row r="790" spans="2:26" ht="15.75" customHeight="1">
      <c r="B790" s="2"/>
      <c r="C790" s="10"/>
      <c r="D790" s="1"/>
      <c r="E790" s="11"/>
      <c r="F790" s="10"/>
      <c r="G790" s="1"/>
      <c r="H790" s="120"/>
      <c r="I790" s="6"/>
      <c r="J790" s="2"/>
      <c r="K790" s="2"/>
      <c r="L790" s="2"/>
      <c r="M790" s="2"/>
      <c r="N790" s="2"/>
      <c r="O790" s="2"/>
      <c r="P790" s="2"/>
      <c r="Q790" s="2"/>
      <c r="R790" s="2"/>
      <c r="S790" s="2"/>
      <c r="T790" s="2"/>
      <c r="U790" s="2"/>
      <c r="V790" s="2"/>
      <c r="W790" s="2"/>
      <c r="X790" s="2"/>
      <c r="Y790" s="2"/>
      <c r="Z790" s="2"/>
    </row>
    <row r="791" spans="2:26" ht="15.75" customHeight="1">
      <c r="B791" s="2"/>
      <c r="C791" s="10"/>
      <c r="D791" s="1"/>
      <c r="E791" s="11"/>
      <c r="F791" s="10"/>
      <c r="G791" s="1"/>
      <c r="H791" s="120"/>
      <c r="I791" s="6"/>
      <c r="J791" s="2"/>
      <c r="K791" s="2"/>
      <c r="L791" s="2"/>
      <c r="M791" s="2"/>
      <c r="N791" s="2"/>
      <c r="O791" s="2"/>
      <c r="P791" s="2"/>
      <c r="Q791" s="2"/>
      <c r="R791" s="2"/>
      <c r="S791" s="2"/>
      <c r="T791" s="2"/>
      <c r="U791" s="2"/>
      <c r="V791" s="2"/>
      <c r="W791" s="2"/>
      <c r="X791" s="2"/>
      <c r="Y791" s="2"/>
      <c r="Z791" s="2"/>
    </row>
    <row r="792" spans="2:26" ht="15.75" customHeight="1">
      <c r="B792" s="2"/>
      <c r="C792" s="10"/>
      <c r="D792" s="1"/>
      <c r="E792" s="11"/>
      <c r="F792" s="10"/>
      <c r="G792" s="1"/>
      <c r="H792" s="120"/>
      <c r="I792" s="6"/>
      <c r="J792" s="2"/>
      <c r="K792" s="2"/>
      <c r="L792" s="2"/>
      <c r="M792" s="2"/>
      <c r="N792" s="2"/>
      <c r="O792" s="2"/>
      <c r="P792" s="2"/>
      <c r="Q792" s="2"/>
      <c r="R792" s="2"/>
      <c r="S792" s="2"/>
      <c r="T792" s="2"/>
      <c r="U792" s="2"/>
      <c r="V792" s="2"/>
      <c r="W792" s="2"/>
      <c r="X792" s="2"/>
      <c r="Y792" s="2"/>
      <c r="Z792" s="2"/>
    </row>
    <row r="793" spans="2:26" ht="15.75" customHeight="1">
      <c r="B793" s="2"/>
      <c r="C793" s="10"/>
      <c r="D793" s="1"/>
      <c r="E793" s="11"/>
      <c r="F793" s="10"/>
      <c r="G793" s="1"/>
      <c r="H793" s="120"/>
      <c r="I793" s="6"/>
      <c r="J793" s="2"/>
      <c r="K793" s="2"/>
      <c r="L793" s="2"/>
      <c r="M793" s="2"/>
      <c r="N793" s="2"/>
      <c r="O793" s="2"/>
      <c r="P793" s="2"/>
      <c r="Q793" s="2"/>
      <c r="R793" s="2"/>
      <c r="S793" s="2"/>
      <c r="T793" s="2"/>
      <c r="U793" s="2"/>
      <c r="V793" s="2"/>
      <c r="W793" s="2"/>
      <c r="X793" s="2"/>
      <c r="Y793" s="2"/>
      <c r="Z793" s="2"/>
    </row>
    <row r="794" spans="2:26" ht="15.75" customHeight="1">
      <c r="B794" s="2"/>
      <c r="C794" s="10"/>
      <c r="D794" s="1"/>
      <c r="E794" s="11"/>
      <c r="F794" s="10"/>
      <c r="G794" s="1"/>
      <c r="H794" s="120"/>
      <c r="I794" s="6"/>
      <c r="J794" s="2"/>
      <c r="K794" s="2"/>
      <c r="L794" s="2"/>
      <c r="M794" s="2"/>
      <c r="N794" s="2"/>
      <c r="O794" s="2"/>
      <c r="P794" s="2"/>
      <c r="Q794" s="2"/>
      <c r="R794" s="2"/>
      <c r="S794" s="2"/>
      <c r="T794" s="2"/>
      <c r="U794" s="2"/>
      <c r="V794" s="2"/>
      <c r="W794" s="2"/>
      <c r="X794" s="2"/>
      <c r="Y794" s="2"/>
      <c r="Z794" s="2"/>
    </row>
    <row r="795" spans="2:26" ht="15.75" customHeight="1">
      <c r="B795" s="2"/>
      <c r="C795" s="10"/>
      <c r="D795" s="1"/>
      <c r="E795" s="11"/>
      <c r="F795" s="10"/>
      <c r="G795" s="1"/>
      <c r="H795" s="120"/>
      <c r="I795" s="6"/>
      <c r="J795" s="2"/>
      <c r="K795" s="2"/>
      <c r="L795" s="2"/>
      <c r="M795" s="2"/>
      <c r="N795" s="2"/>
      <c r="O795" s="2"/>
      <c r="P795" s="2"/>
      <c r="Q795" s="2"/>
      <c r="R795" s="2"/>
      <c r="S795" s="2"/>
      <c r="T795" s="2"/>
      <c r="U795" s="2"/>
      <c r="V795" s="2"/>
      <c r="W795" s="2"/>
      <c r="X795" s="2"/>
      <c r="Y795" s="2"/>
      <c r="Z795" s="2"/>
    </row>
    <row r="796" spans="2:26" ht="15.75" customHeight="1">
      <c r="B796" s="2"/>
      <c r="C796" s="10"/>
      <c r="D796" s="1"/>
      <c r="E796" s="11"/>
      <c r="F796" s="10"/>
      <c r="G796" s="1"/>
      <c r="H796" s="120"/>
      <c r="I796" s="6"/>
      <c r="J796" s="2"/>
      <c r="K796" s="2"/>
      <c r="L796" s="2"/>
      <c r="M796" s="2"/>
      <c r="N796" s="2"/>
      <c r="O796" s="2"/>
      <c r="P796" s="2"/>
      <c r="Q796" s="2"/>
      <c r="R796" s="2"/>
      <c r="S796" s="2"/>
      <c r="T796" s="2"/>
      <c r="U796" s="2"/>
      <c r="V796" s="2"/>
      <c r="W796" s="2"/>
      <c r="X796" s="2"/>
      <c r="Y796" s="2"/>
      <c r="Z796" s="2"/>
    </row>
    <row r="797" spans="2:26" ht="15.75" customHeight="1">
      <c r="B797" s="2"/>
      <c r="C797" s="10"/>
      <c r="D797" s="1"/>
      <c r="E797" s="11"/>
      <c r="F797" s="10"/>
      <c r="G797" s="1"/>
      <c r="H797" s="120"/>
      <c r="I797" s="6"/>
      <c r="J797" s="2"/>
      <c r="K797" s="2"/>
      <c r="L797" s="2"/>
      <c r="M797" s="2"/>
      <c r="N797" s="2"/>
      <c r="O797" s="2"/>
      <c r="P797" s="2"/>
      <c r="Q797" s="2"/>
      <c r="R797" s="2"/>
      <c r="S797" s="2"/>
      <c r="T797" s="2"/>
      <c r="U797" s="2"/>
      <c r="V797" s="2"/>
      <c r="W797" s="2"/>
      <c r="X797" s="2"/>
      <c r="Y797" s="2"/>
      <c r="Z797" s="2"/>
    </row>
    <row r="798" spans="2:26" ht="15.75" customHeight="1">
      <c r="B798" s="2"/>
      <c r="C798" s="10"/>
      <c r="D798" s="1"/>
      <c r="E798" s="11"/>
      <c r="F798" s="10"/>
      <c r="G798" s="1"/>
      <c r="H798" s="120"/>
      <c r="I798" s="6"/>
      <c r="J798" s="2"/>
      <c r="K798" s="2"/>
      <c r="L798" s="2"/>
      <c r="M798" s="2"/>
      <c r="N798" s="2"/>
      <c r="O798" s="2"/>
      <c r="P798" s="2"/>
      <c r="Q798" s="2"/>
      <c r="R798" s="2"/>
      <c r="S798" s="2"/>
      <c r="T798" s="2"/>
      <c r="U798" s="2"/>
      <c r="V798" s="2"/>
      <c r="W798" s="2"/>
      <c r="X798" s="2"/>
      <c r="Y798" s="2"/>
      <c r="Z798" s="2"/>
    </row>
    <row r="799" spans="2:26" ht="15.75" customHeight="1">
      <c r="B799" s="2"/>
      <c r="C799" s="10"/>
      <c r="D799" s="1"/>
      <c r="E799" s="11"/>
      <c r="F799" s="10"/>
      <c r="G799" s="1"/>
      <c r="H799" s="120"/>
      <c r="I799" s="6"/>
      <c r="J799" s="2"/>
      <c r="K799" s="2"/>
      <c r="L799" s="2"/>
      <c r="M799" s="2"/>
      <c r="N799" s="2"/>
      <c r="O799" s="2"/>
      <c r="P799" s="2"/>
      <c r="Q799" s="2"/>
      <c r="R799" s="2"/>
      <c r="S799" s="2"/>
      <c r="T799" s="2"/>
      <c r="U799" s="2"/>
      <c r="V799" s="2"/>
      <c r="W799" s="2"/>
      <c r="X799" s="2"/>
      <c r="Y799" s="2"/>
      <c r="Z799" s="2"/>
    </row>
    <row r="800" spans="2:26" ht="15.75" customHeight="1">
      <c r="B800" s="2"/>
      <c r="C800" s="10"/>
      <c r="D800" s="1"/>
      <c r="E800" s="11"/>
      <c r="F800" s="10"/>
      <c r="G800" s="1"/>
      <c r="H800" s="120"/>
      <c r="I800" s="6"/>
      <c r="J800" s="2"/>
      <c r="K800" s="2"/>
      <c r="L800" s="2"/>
      <c r="M800" s="2"/>
      <c r="N800" s="2"/>
      <c r="O800" s="2"/>
      <c r="P800" s="2"/>
      <c r="Q800" s="2"/>
      <c r="R800" s="2"/>
      <c r="S800" s="2"/>
      <c r="T800" s="2"/>
      <c r="U800" s="2"/>
      <c r="V800" s="2"/>
      <c r="W800" s="2"/>
      <c r="X800" s="2"/>
      <c r="Y800" s="2"/>
      <c r="Z800" s="2"/>
    </row>
    <row r="801" spans="2:26" ht="15.75" customHeight="1">
      <c r="B801" s="2"/>
      <c r="C801" s="10"/>
      <c r="D801" s="1"/>
      <c r="E801" s="11"/>
      <c r="F801" s="10"/>
      <c r="G801" s="1"/>
      <c r="H801" s="120"/>
      <c r="I801" s="6"/>
      <c r="J801" s="2"/>
      <c r="K801" s="2"/>
      <c r="L801" s="2"/>
      <c r="M801" s="2"/>
      <c r="N801" s="2"/>
      <c r="O801" s="2"/>
      <c r="P801" s="2"/>
      <c r="Q801" s="2"/>
      <c r="R801" s="2"/>
      <c r="S801" s="2"/>
      <c r="T801" s="2"/>
      <c r="U801" s="2"/>
      <c r="V801" s="2"/>
      <c r="W801" s="2"/>
      <c r="X801" s="2"/>
      <c r="Y801" s="2"/>
      <c r="Z801" s="2"/>
    </row>
    <row r="802" spans="2:26" ht="15.75" customHeight="1">
      <c r="B802" s="2"/>
      <c r="C802" s="10"/>
      <c r="D802" s="1"/>
      <c r="E802" s="11"/>
      <c r="F802" s="10"/>
      <c r="G802" s="1"/>
      <c r="H802" s="120"/>
      <c r="I802" s="6"/>
      <c r="J802" s="2"/>
      <c r="K802" s="2"/>
      <c r="L802" s="2"/>
      <c r="M802" s="2"/>
      <c r="N802" s="2"/>
      <c r="O802" s="2"/>
      <c r="P802" s="2"/>
      <c r="Q802" s="2"/>
      <c r="R802" s="2"/>
      <c r="S802" s="2"/>
      <c r="T802" s="2"/>
      <c r="U802" s="2"/>
      <c r="V802" s="2"/>
      <c r="W802" s="2"/>
      <c r="X802" s="2"/>
      <c r="Y802" s="2"/>
      <c r="Z802" s="2"/>
    </row>
    <row r="803" spans="2:26" ht="15.75" customHeight="1">
      <c r="B803" s="2"/>
      <c r="C803" s="10"/>
      <c r="D803" s="1"/>
      <c r="E803" s="11"/>
      <c r="F803" s="10"/>
      <c r="G803" s="1"/>
      <c r="H803" s="120"/>
      <c r="I803" s="6"/>
      <c r="J803" s="2"/>
      <c r="K803" s="2"/>
      <c r="L803" s="2"/>
      <c r="M803" s="2"/>
      <c r="N803" s="2"/>
      <c r="O803" s="2"/>
      <c r="P803" s="2"/>
      <c r="Q803" s="2"/>
      <c r="R803" s="2"/>
      <c r="S803" s="2"/>
      <c r="T803" s="2"/>
      <c r="U803" s="2"/>
      <c r="V803" s="2"/>
      <c r="W803" s="2"/>
      <c r="X803" s="2"/>
      <c r="Y803" s="2"/>
      <c r="Z803" s="2"/>
    </row>
    <row r="804" spans="2:26" ht="15.75" customHeight="1">
      <c r="B804" s="2"/>
      <c r="C804" s="10"/>
      <c r="D804" s="1"/>
      <c r="E804" s="11"/>
      <c r="F804" s="10"/>
      <c r="G804" s="1"/>
      <c r="H804" s="120"/>
      <c r="I804" s="6"/>
      <c r="J804" s="2"/>
      <c r="K804" s="2"/>
      <c r="L804" s="2"/>
      <c r="M804" s="2"/>
      <c r="N804" s="2"/>
      <c r="O804" s="2"/>
      <c r="P804" s="2"/>
      <c r="Q804" s="2"/>
      <c r="R804" s="2"/>
      <c r="S804" s="2"/>
      <c r="T804" s="2"/>
      <c r="U804" s="2"/>
      <c r="V804" s="2"/>
      <c r="W804" s="2"/>
      <c r="X804" s="2"/>
      <c r="Y804" s="2"/>
      <c r="Z804" s="2"/>
    </row>
    <row r="805" spans="2:26" ht="15.75" customHeight="1">
      <c r="B805" s="2"/>
      <c r="C805" s="10"/>
      <c r="D805" s="1"/>
      <c r="E805" s="11"/>
      <c r="F805" s="10"/>
      <c r="G805" s="1"/>
      <c r="H805" s="120"/>
      <c r="I805" s="6"/>
      <c r="J805" s="2"/>
      <c r="K805" s="2"/>
      <c r="L805" s="2"/>
      <c r="M805" s="2"/>
      <c r="N805" s="2"/>
      <c r="O805" s="2"/>
      <c r="P805" s="2"/>
      <c r="Q805" s="2"/>
      <c r="R805" s="2"/>
      <c r="S805" s="2"/>
      <c r="T805" s="2"/>
      <c r="U805" s="2"/>
      <c r="V805" s="2"/>
      <c r="W805" s="2"/>
      <c r="X805" s="2"/>
      <c r="Y805" s="2"/>
      <c r="Z805" s="2"/>
    </row>
    <row r="806" spans="2:26" ht="15.75" customHeight="1">
      <c r="B806" s="2"/>
      <c r="C806" s="10"/>
      <c r="D806" s="1"/>
      <c r="E806" s="11"/>
      <c r="F806" s="10"/>
      <c r="G806" s="1"/>
      <c r="H806" s="120"/>
      <c r="I806" s="6"/>
      <c r="J806" s="2"/>
      <c r="K806" s="2"/>
      <c r="L806" s="2"/>
      <c r="M806" s="2"/>
      <c r="N806" s="2"/>
      <c r="O806" s="2"/>
      <c r="P806" s="2"/>
      <c r="Q806" s="2"/>
      <c r="R806" s="2"/>
      <c r="S806" s="2"/>
      <c r="T806" s="2"/>
      <c r="U806" s="2"/>
      <c r="V806" s="2"/>
      <c r="W806" s="2"/>
      <c r="X806" s="2"/>
      <c r="Y806" s="2"/>
      <c r="Z806" s="2"/>
    </row>
    <row r="807" spans="2:26" ht="15.75" customHeight="1">
      <c r="B807" s="2"/>
      <c r="C807" s="10"/>
      <c r="D807" s="1"/>
      <c r="E807" s="11"/>
      <c r="F807" s="10"/>
      <c r="G807" s="1"/>
      <c r="H807" s="120"/>
      <c r="I807" s="6"/>
      <c r="J807" s="2"/>
      <c r="K807" s="2"/>
      <c r="L807" s="2"/>
      <c r="M807" s="2"/>
      <c r="N807" s="2"/>
      <c r="O807" s="2"/>
      <c r="P807" s="2"/>
      <c r="Q807" s="2"/>
      <c r="R807" s="2"/>
      <c r="S807" s="2"/>
      <c r="T807" s="2"/>
      <c r="U807" s="2"/>
      <c r="V807" s="2"/>
      <c r="W807" s="2"/>
      <c r="X807" s="2"/>
      <c r="Y807" s="2"/>
      <c r="Z807" s="2"/>
    </row>
    <row r="808" spans="2:26" ht="15.75" customHeight="1">
      <c r="B808" s="2"/>
      <c r="C808" s="10"/>
      <c r="D808" s="1"/>
      <c r="E808" s="11"/>
      <c r="F808" s="10"/>
      <c r="G808" s="1"/>
      <c r="H808" s="120"/>
      <c r="I808" s="6"/>
      <c r="J808" s="2"/>
      <c r="K808" s="2"/>
      <c r="L808" s="2"/>
      <c r="M808" s="2"/>
      <c r="N808" s="2"/>
      <c r="O808" s="2"/>
      <c r="P808" s="2"/>
      <c r="Q808" s="2"/>
      <c r="R808" s="2"/>
      <c r="S808" s="2"/>
      <c r="T808" s="2"/>
      <c r="U808" s="2"/>
      <c r="V808" s="2"/>
      <c r="W808" s="2"/>
      <c r="X808" s="2"/>
      <c r="Y808" s="2"/>
      <c r="Z808" s="2"/>
    </row>
    <row r="809" spans="2:26" ht="15.75" customHeight="1">
      <c r="B809" s="2"/>
      <c r="C809" s="10"/>
      <c r="D809" s="1"/>
      <c r="E809" s="11"/>
      <c r="F809" s="10"/>
      <c r="G809" s="1"/>
      <c r="H809" s="120"/>
      <c r="I809" s="6"/>
      <c r="J809" s="2"/>
      <c r="K809" s="2"/>
      <c r="L809" s="2"/>
      <c r="M809" s="2"/>
      <c r="N809" s="2"/>
      <c r="O809" s="2"/>
      <c r="P809" s="2"/>
      <c r="Q809" s="2"/>
      <c r="R809" s="2"/>
      <c r="S809" s="2"/>
      <c r="T809" s="2"/>
      <c r="U809" s="2"/>
      <c r="V809" s="2"/>
      <c r="W809" s="2"/>
      <c r="X809" s="2"/>
      <c r="Y809" s="2"/>
      <c r="Z809" s="2"/>
    </row>
    <row r="810" spans="2:26" ht="15.75" customHeight="1">
      <c r="B810" s="2"/>
      <c r="C810" s="10"/>
      <c r="D810" s="1"/>
      <c r="E810" s="11"/>
      <c r="F810" s="10"/>
      <c r="G810" s="1"/>
      <c r="H810" s="120"/>
      <c r="I810" s="6"/>
      <c r="J810" s="2"/>
      <c r="K810" s="2"/>
      <c r="L810" s="2"/>
      <c r="M810" s="2"/>
      <c r="N810" s="2"/>
      <c r="O810" s="2"/>
      <c r="P810" s="2"/>
      <c r="Q810" s="2"/>
      <c r="R810" s="2"/>
      <c r="S810" s="2"/>
      <c r="T810" s="2"/>
      <c r="U810" s="2"/>
      <c r="V810" s="2"/>
      <c r="W810" s="2"/>
      <c r="X810" s="2"/>
      <c r="Y810" s="2"/>
      <c r="Z810" s="2"/>
    </row>
    <row r="811" spans="2:26" ht="15.75" customHeight="1">
      <c r="B811" s="2"/>
      <c r="C811" s="10"/>
      <c r="D811" s="1"/>
      <c r="E811" s="11"/>
      <c r="F811" s="10"/>
      <c r="G811" s="1"/>
      <c r="H811" s="120"/>
      <c r="I811" s="6"/>
      <c r="J811" s="2"/>
      <c r="K811" s="2"/>
      <c r="L811" s="2"/>
      <c r="M811" s="2"/>
      <c r="N811" s="2"/>
      <c r="O811" s="2"/>
      <c r="P811" s="2"/>
      <c r="Q811" s="2"/>
      <c r="R811" s="2"/>
      <c r="S811" s="2"/>
      <c r="T811" s="2"/>
      <c r="U811" s="2"/>
      <c r="V811" s="2"/>
      <c r="W811" s="2"/>
      <c r="X811" s="2"/>
      <c r="Y811" s="2"/>
      <c r="Z811" s="2"/>
    </row>
    <row r="812" spans="2:26" ht="15.75" customHeight="1">
      <c r="B812" s="2"/>
      <c r="C812" s="10"/>
      <c r="D812" s="1"/>
      <c r="E812" s="11"/>
      <c r="F812" s="10"/>
      <c r="G812" s="1"/>
      <c r="H812" s="120"/>
      <c r="I812" s="6"/>
      <c r="J812" s="2"/>
      <c r="K812" s="2"/>
      <c r="L812" s="2"/>
      <c r="M812" s="2"/>
      <c r="N812" s="2"/>
      <c r="O812" s="2"/>
      <c r="P812" s="2"/>
      <c r="Q812" s="2"/>
      <c r="R812" s="2"/>
      <c r="S812" s="2"/>
      <c r="T812" s="2"/>
      <c r="U812" s="2"/>
      <c r="V812" s="2"/>
      <c r="W812" s="2"/>
      <c r="X812" s="2"/>
      <c r="Y812" s="2"/>
      <c r="Z812" s="2"/>
    </row>
    <row r="813" spans="2:26" ht="15.75" customHeight="1">
      <c r="B813" s="2"/>
      <c r="C813" s="10"/>
      <c r="D813" s="1"/>
      <c r="E813" s="11"/>
      <c r="F813" s="10"/>
      <c r="G813" s="1"/>
      <c r="H813" s="120"/>
      <c r="I813" s="6"/>
      <c r="J813" s="2"/>
      <c r="K813" s="2"/>
      <c r="L813" s="2"/>
      <c r="M813" s="2"/>
      <c r="N813" s="2"/>
      <c r="O813" s="2"/>
      <c r="P813" s="2"/>
      <c r="Q813" s="2"/>
      <c r="R813" s="2"/>
      <c r="S813" s="2"/>
      <c r="T813" s="2"/>
      <c r="U813" s="2"/>
      <c r="V813" s="2"/>
      <c r="W813" s="2"/>
      <c r="X813" s="2"/>
      <c r="Y813" s="2"/>
      <c r="Z813" s="2"/>
    </row>
    <row r="814" spans="2:26" ht="15.75" customHeight="1">
      <c r="B814" s="2"/>
      <c r="C814" s="10"/>
      <c r="D814" s="1"/>
      <c r="E814" s="11"/>
      <c r="F814" s="10"/>
      <c r="G814" s="1"/>
      <c r="H814" s="120"/>
      <c r="I814" s="6"/>
      <c r="J814" s="2"/>
      <c r="K814" s="2"/>
      <c r="L814" s="2"/>
      <c r="M814" s="2"/>
      <c r="N814" s="2"/>
      <c r="O814" s="2"/>
      <c r="P814" s="2"/>
      <c r="Q814" s="2"/>
      <c r="R814" s="2"/>
      <c r="S814" s="2"/>
      <c r="T814" s="2"/>
      <c r="U814" s="2"/>
      <c r="V814" s="2"/>
      <c r="W814" s="2"/>
      <c r="X814" s="2"/>
      <c r="Y814" s="2"/>
      <c r="Z814" s="2"/>
    </row>
    <row r="815" spans="2:26" ht="15.75" customHeight="1">
      <c r="B815" s="2"/>
      <c r="C815" s="10"/>
      <c r="D815" s="1"/>
      <c r="E815" s="11"/>
      <c r="F815" s="10"/>
      <c r="G815" s="1"/>
      <c r="H815" s="120"/>
      <c r="I815" s="6"/>
      <c r="J815" s="2"/>
      <c r="K815" s="2"/>
      <c r="L815" s="2"/>
      <c r="M815" s="2"/>
      <c r="N815" s="2"/>
      <c r="O815" s="2"/>
      <c r="P815" s="2"/>
      <c r="Q815" s="2"/>
      <c r="R815" s="2"/>
      <c r="S815" s="2"/>
      <c r="T815" s="2"/>
      <c r="U815" s="2"/>
      <c r="V815" s="2"/>
      <c r="W815" s="2"/>
      <c r="X815" s="2"/>
      <c r="Y815" s="2"/>
      <c r="Z815" s="2"/>
    </row>
    <row r="816" spans="2:26" ht="15.75" customHeight="1">
      <c r="B816" s="2"/>
      <c r="C816" s="10"/>
      <c r="D816" s="1"/>
      <c r="E816" s="11"/>
      <c r="F816" s="10"/>
      <c r="G816" s="1"/>
      <c r="H816" s="120"/>
      <c r="I816" s="6"/>
      <c r="J816" s="2"/>
      <c r="K816" s="2"/>
      <c r="L816" s="2"/>
      <c r="M816" s="2"/>
      <c r="N816" s="2"/>
      <c r="O816" s="2"/>
      <c r="P816" s="2"/>
      <c r="Q816" s="2"/>
      <c r="R816" s="2"/>
      <c r="S816" s="2"/>
      <c r="T816" s="2"/>
      <c r="U816" s="2"/>
      <c r="V816" s="2"/>
      <c r="W816" s="2"/>
      <c r="X816" s="2"/>
      <c r="Y816" s="2"/>
      <c r="Z816" s="2"/>
    </row>
    <row r="817" spans="2:26" ht="15.75" customHeight="1">
      <c r="B817" s="2"/>
      <c r="C817" s="10"/>
      <c r="D817" s="1"/>
      <c r="E817" s="11"/>
      <c r="F817" s="10"/>
      <c r="G817" s="1"/>
      <c r="H817" s="120"/>
      <c r="I817" s="6"/>
      <c r="J817" s="2"/>
      <c r="K817" s="2"/>
      <c r="L817" s="2"/>
      <c r="M817" s="2"/>
      <c r="N817" s="2"/>
      <c r="O817" s="2"/>
      <c r="P817" s="2"/>
      <c r="Q817" s="2"/>
      <c r="R817" s="2"/>
      <c r="S817" s="2"/>
      <c r="T817" s="2"/>
      <c r="U817" s="2"/>
      <c r="V817" s="2"/>
      <c r="W817" s="2"/>
      <c r="X817" s="2"/>
      <c r="Y817" s="2"/>
      <c r="Z817" s="2"/>
    </row>
    <row r="818" spans="2:26" ht="15.75" customHeight="1">
      <c r="B818" s="2"/>
      <c r="C818" s="10"/>
      <c r="D818" s="1"/>
      <c r="E818" s="11"/>
      <c r="F818" s="10"/>
      <c r="G818" s="1"/>
      <c r="H818" s="120"/>
      <c r="I818" s="6"/>
      <c r="J818" s="2"/>
      <c r="K818" s="2"/>
      <c r="L818" s="2"/>
      <c r="M818" s="2"/>
      <c r="N818" s="2"/>
      <c r="O818" s="2"/>
      <c r="P818" s="2"/>
      <c r="Q818" s="2"/>
      <c r="R818" s="2"/>
      <c r="S818" s="2"/>
      <c r="T818" s="2"/>
      <c r="U818" s="2"/>
      <c r="V818" s="2"/>
      <c r="W818" s="2"/>
      <c r="X818" s="2"/>
      <c r="Y818" s="2"/>
      <c r="Z818" s="2"/>
    </row>
    <row r="819" spans="2:26" ht="15.75" customHeight="1">
      <c r="B819" s="2"/>
      <c r="C819" s="10"/>
      <c r="D819" s="1"/>
      <c r="E819" s="11"/>
      <c r="F819" s="10"/>
      <c r="G819" s="1"/>
      <c r="H819" s="120"/>
      <c r="I819" s="6"/>
      <c r="J819" s="2"/>
      <c r="K819" s="2"/>
      <c r="L819" s="2"/>
      <c r="M819" s="2"/>
      <c r="N819" s="2"/>
      <c r="O819" s="2"/>
      <c r="P819" s="2"/>
      <c r="Q819" s="2"/>
      <c r="R819" s="2"/>
      <c r="S819" s="2"/>
      <c r="T819" s="2"/>
      <c r="U819" s="2"/>
      <c r="V819" s="2"/>
      <c r="W819" s="2"/>
      <c r="X819" s="2"/>
      <c r="Y819" s="2"/>
      <c r="Z819" s="2"/>
    </row>
    <row r="820" spans="2:26" ht="15.75" customHeight="1">
      <c r="B820" s="2"/>
      <c r="C820" s="10"/>
      <c r="D820" s="1"/>
      <c r="E820" s="11"/>
      <c r="F820" s="10"/>
      <c r="G820" s="1"/>
      <c r="H820" s="120"/>
      <c r="I820" s="6"/>
      <c r="J820" s="2"/>
      <c r="K820" s="2"/>
      <c r="L820" s="2"/>
      <c r="M820" s="2"/>
      <c r="N820" s="2"/>
      <c r="O820" s="2"/>
      <c r="P820" s="2"/>
      <c r="Q820" s="2"/>
      <c r="R820" s="2"/>
      <c r="S820" s="2"/>
      <c r="T820" s="2"/>
      <c r="U820" s="2"/>
      <c r="V820" s="2"/>
      <c r="W820" s="2"/>
      <c r="X820" s="2"/>
      <c r="Y820" s="2"/>
      <c r="Z820" s="2"/>
    </row>
    <row r="821" spans="2:26" ht="15.75" customHeight="1">
      <c r="B821" s="2"/>
      <c r="C821" s="10"/>
      <c r="D821" s="1"/>
      <c r="E821" s="11"/>
      <c r="F821" s="10"/>
      <c r="G821" s="1"/>
      <c r="H821" s="120"/>
      <c r="I821" s="6"/>
      <c r="J821" s="2"/>
      <c r="K821" s="2"/>
      <c r="L821" s="2"/>
      <c r="M821" s="2"/>
      <c r="N821" s="2"/>
      <c r="O821" s="2"/>
      <c r="P821" s="2"/>
      <c r="Q821" s="2"/>
      <c r="R821" s="2"/>
      <c r="S821" s="2"/>
      <c r="T821" s="2"/>
      <c r="U821" s="2"/>
      <c r="V821" s="2"/>
      <c r="W821" s="2"/>
      <c r="X821" s="2"/>
      <c r="Y821" s="2"/>
      <c r="Z821" s="2"/>
    </row>
    <row r="822" spans="2:26" ht="15.75" customHeight="1">
      <c r="B822" s="2"/>
      <c r="C822" s="10"/>
      <c r="D822" s="1"/>
      <c r="E822" s="11"/>
      <c r="F822" s="10"/>
      <c r="G822" s="1"/>
      <c r="H822" s="120"/>
      <c r="I822" s="6"/>
      <c r="J822" s="2"/>
      <c r="K822" s="2"/>
      <c r="L822" s="2"/>
      <c r="M822" s="2"/>
      <c r="N822" s="2"/>
      <c r="O822" s="2"/>
      <c r="P822" s="2"/>
      <c r="Q822" s="2"/>
      <c r="R822" s="2"/>
      <c r="S822" s="2"/>
      <c r="T822" s="2"/>
      <c r="U822" s="2"/>
      <c r="V822" s="2"/>
      <c r="W822" s="2"/>
      <c r="X822" s="2"/>
      <c r="Y822" s="2"/>
      <c r="Z822" s="2"/>
    </row>
    <row r="823" spans="2:26" ht="15.75" customHeight="1">
      <c r="B823" s="2"/>
      <c r="C823" s="10"/>
      <c r="D823" s="1"/>
      <c r="E823" s="11"/>
      <c r="F823" s="10"/>
      <c r="G823" s="1"/>
      <c r="H823" s="120"/>
      <c r="I823" s="6"/>
      <c r="J823" s="2"/>
      <c r="K823" s="2"/>
      <c r="L823" s="2"/>
      <c r="M823" s="2"/>
      <c r="N823" s="2"/>
      <c r="O823" s="2"/>
      <c r="P823" s="2"/>
      <c r="Q823" s="2"/>
      <c r="R823" s="2"/>
      <c r="S823" s="2"/>
      <c r="T823" s="2"/>
      <c r="U823" s="2"/>
      <c r="V823" s="2"/>
      <c r="W823" s="2"/>
      <c r="X823" s="2"/>
      <c r="Y823" s="2"/>
      <c r="Z823" s="2"/>
    </row>
    <row r="824" spans="2:26" ht="15.75" customHeight="1">
      <c r="B824" s="2"/>
      <c r="C824" s="10"/>
      <c r="D824" s="1"/>
      <c r="E824" s="11"/>
      <c r="F824" s="10"/>
      <c r="G824" s="1"/>
      <c r="H824" s="120"/>
      <c r="I824" s="6"/>
      <c r="J824" s="2"/>
      <c r="K824" s="2"/>
      <c r="L824" s="2"/>
      <c r="M824" s="2"/>
      <c r="N824" s="2"/>
      <c r="O824" s="2"/>
      <c r="P824" s="2"/>
      <c r="Q824" s="2"/>
      <c r="R824" s="2"/>
      <c r="S824" s="2"/>
      <c r="T824" s="2"/>
      <c r="U824" s="2"/>
      <c r="V824" s="2"/>
      <c r="W824" s="2"/>
      <c r="X824" s="2"/>
      <c r="Y824" s="2"/>
      <c r="Z824" s="2"/>
    </row>
    <row r="825" spans="2:26" ht="15.75" customHeight="1">
      <c r="B825" s="2"/>
      <c r="C825" s="10"/>
      <c r="D825" s="1"/>
      <c r="E825" s="11"/>
      <c r="F825" s="10"/>
      <c r="G825" s="1"/>
      <c r="H825" s="120"/>
      <c r="I825" s="6"/>
      <c r="J825" s="2"/>
      <c r="K825" s="2"/>
      <c r="L825" s="2"/>
      <c r="M825" s="2"/>
      <c r="N825" s="2"/>
      <c r="O825" s="2"/>
      <c r="P825" s="2"/>
      <c r="Q825" s="2"/>
      <c r="R825" s="2"/>
      <c r="S825" s="2"/>
      <c r="T825" s="2"/>
      <c r="U825" s="2"/>
      <c r="V825" s="2"/>
      <c r="W825" s="2"/>
      <c r="X825" s="2"/>
      <c r="Y825" s="2"/>
      <c r="Z825" s="2"/>
    </row>
    <row r="826" spans="2:26" ht="15.75" customHeight="1">
      <c r="B826" s="2"/>
      <c r="C826" s="10"/>
      <c r="D826" s="1"/>
      <c r="E826" s="11"/>
      <c r="F826" s="10"/>
      <c r="G826" s="1"/>
      <c r="H826" s="120"/>
      <c r="I826" s="6"/>
      <c r="J826" s="2"/>
      <c r="K826" s="2"/>
      <c r="L826" s="2"/>
      <c r="M826" s="2"/>
      <c r="N826" s="2"/>
      <c r="O826" s="2"/>
      <c r="P826" s="2"/>
      <c r="Q826" s="2"/>
      <c r="R826" s="2"/>
      <c r="S826" s="2"/>
      <c r="T826" s="2"/>
      <c r="U826" s="2"/>
      <c r="V826" s="2"/>
      <c r="W826" s="2"/>
      <c r="X826" s="2"/>
      <c r="Y826" s="2"/>
      <c r="Z826" s="2"/>
    </row>
    <row r="827" spans="2:26" ht="15.75" customHeight="1">
      <c r="B827" s="2"/>
      <c r="C827" s="10"/>
      <c r="D827" s="1"/>
      <c r="E827" s="11"/>
      <c r="F827" s="10"/>
      <c r="G827" s="1"/>
      <c r="H827" s="120"/>
      <c r="I827" s="6"/>
      <c r="J827" s="2"/>
      <c r="K827" s="2"/>
      <c r="L827" s="2"/>
      <c r="M827" s="2"/>
      <c r="N827" s="2"/>
      <c r="O827" s="2"/>
      <c r="P827" s="2"/>
      <c r="Q827" s="2"/>
      <c r="R827" s="2"/>
      <c r="S827" s="2"/>
      <c r="T827" s="2"/>
      <c r="U827" s="2"/>
      <c r="V827" s="2"/>
      <c r="W827" s="2"/>
      <c r="X827" s="2"/>
      <c r="Y827" s="2"/>
      <c r="Z827" s="2"/>
    </row>
    <row r="828" spans="2:26" ht="15.75" customHeight="1">
      <c r="B828" s="2"/>
      <c r="C828" s="10"/>
      <c r="D828" s="1"/>
      <c r="E828" s="11"/>
      <c r="F828" s="10"/>
      <c r="G828" s="1"/>
      <c r="H828" s="120"/>
      <c r="I828" s="6"/>
      <c r="J828" s="2"/>
      <c r="K828" s="2"/>
      <c r="L828" s="2"/>
      <c r="M828" s="2"/>
      <c r="N828" s="2"/>
      <c r="O828" s="2"/>
      <c r="P828" s="2"/>
      <c r="Q828" s="2"/>
      <c r="R828" s="2"/>
      <c r="S828" s="2"/>
      <c r="T828" s="2"/>
      <c r="U828" s="2"/>
      <c r="V828" s="2"/>
      <c r="W828" s="2"/>
      <c r="X828" s="2"/>
      <c r="Y828" s="2"/>
      <c r="Z828" s="2"/>
    </row>
    <row r="829" spans="2:26" ht="15.75" customHeight="1">
      <c r="B829" s="2"/>
      <c r="C829" s="10"/>
      <c r="D829" s="1"/>
      <c r="E829" s="11"/>
      <c r="F829" s="10"/>
      <c r="G829" s="1"/>
      <c r="H829" s="120"/>
      <c r="I829" s="6"/>
      <c r="J829" s="2"/>
      <c r="K829" s="2"/>
      <c r="L829" s="2"/>
      <c r="M829" s="2"/>
      <c r="N829" s="2"/>
      <c r="O829" s="2"/>
      <c r="P829" s="2"/>
      <c r="Q829" s="2"/>
      <c r="R829" s="2"/>
      <c r="S829" s="2"/>
      <c r="T829" s="2"/>
      <c r="U829" s="2"/>
      <c r="V829" s="2"/>
      <c r="W829" s="2"/>
      <c r="X829" s="2"/>
      <c r="Y829" s="2"/>
      <c r="Z829" s="2"/>
    </row>
    <row r="830" spans="2:26" ht="15.75" customHeight="1">
      <c r="B830" s="2"/>
      <c r="C830" s="10"/>
      <c r="D830" s="1"/>
      <c r="E830" s="11"/>
      <c r="F830" s="10"/>
      <c r="G830" s="1"/>
      <c r="H830" s="120"/>
      <c r="I830" s="6"/>
      <c r="J830" s="2"/>
      <c r="K830" s="2"/>
      <c r="L830" s="2"/>
      <c r="M830" s="2"/>
      <c r="N830" s="2"/>
      <c r="O830" s="2"/>
      <c r="P830" s="2"/>
      <c r="Q830" s="2"/>
      <c r="R830" s="2"/>
      <c r="S830" s="2"/>
      <c r="T830" s="2"/>
      <c r="U830" s="2"/>
      <c r="V830" s="2"/>
      <c r="W830" s="2"/>
      <c r="X830" s="2"/>
      <c r="Y830" s="2"/>
      <c r="Z830" s="2"/>
    </row>
    <row r="831" spans="2:26" ht="15.75" customHeight="1">
      <c r="B831" s="2"/>
      <c r="C831" s="10"/>
      <c r="D831" s="1"/>
      <c r="E831" s="11"/>
      <c r="F831" s="10"/>
      <c r="G831" s="1"/>
      <c r="H831" s="120"/>
      <c r="I831" s="6"/>
      <c r="J831" s="2"/>
      <c r="K831" s="2"/>
      <c r="L831" s="2"/>
      <c r="M831" s="2"/>
      <c r="N831" s="2"/>
      <c r="O831" s="2"/>
      <c r="P831" s="2"/>
      <c r="Q831" s="2"/>
      <c r="R831" s="2"/>
      <c r="S831" s="2"/>
      <c r="T831" s="2"/>
      <c r="U831" s="2"/>
      <c r="V831" s="2"/>
      <c r="W831" s="2"/>
      <c r="X831" s="2"/>
      <c r="Y831" s="2"/>
      <c r="Z831" s="2"/>
    </row>
    <row r="832" spans="2:26" ht="15.75" customHeight="1">
      <c r="B832" s="2"/>
      <c r="C832" s="10"/>
      <c r="D832" s="1"/>
      <c r="E832" s="11"/>
      <c r="F832" s="10"/>
      <c r="G832" s="1"/>
      <c r="H832" s="120"/>
      <c r="I832" s="6"/>
      <c r="J832" s="2"/>
      <c r="K832" s="2"/>
      <c r="L832" s="2"/>
      <c r="M832" s="2"/>
      <c r="N832" s="2"/>
      <c r="O832" s="2"/>
      <c r="P832" s="2"/>
      <c r="Q832" s="2"/>
      <c r="R832" s="2"/>
      <c r="S832" s="2"/>
      <c r="T832" s="2"/>
      <c r="U832" s="2"/>
      <c r="V832" s="2"/>
      <c r="W832" s="2"/>
      <c r="X832" s="2"/>
      <c r="Y832" s="2"/>
      <c r="Z832" s="2"/>
    </row>
    <row r="833" spans="2:26" ht="15.75" customHeight="1">
      <c r="B833" s="2"/>
      <c r="C833" s="10"/>
      <c r="D833" s="1"/>
      <c r="E833" s="11"/>
      <c r="F833" s="10"/>
      <c r="G833" s="1"/>
      <c r="H833" s="120"/>
      <c r="I833" s="6"/>
      <c r="J833" s="2"/>
      <c r="K833" s="2"/>
      <c r="L833" s="2"/>
      <c r="M833" s="2"/>
      <c r="N833" s="2"/>
      <c r="O833" s="2"/>
      <c r="P833" s="2"/>
      <c r="Q833" s="2"/>
      <c r="R833" s="2"/>
      <c r="S833" s="2"/>
      <c r="T833" s="2"/>
      <c r="U833" s="2"/>
      <c r="V833" s="2"/>
      <c r="W833" s="2"/>
      <c r="X833" s="2"/>
      <c r="Y833" s="2"/>
      <c r="Z833" s="2"/>
    </row>
    <row r="834" spans="2:26" ht="15.75" customHeight="1">
      <c r="B834" s="2"/>
      <c r="C834" s="10"/>
      <c r="D834" s="1"/>
      <c r="E834" s="11"/>
      <c r="F834" s="10"/>
      <c r="G834" s="1"/>
      <c r="H834" s="120"/>
      <c r="I834" s="6"/>
      <c r="J834" s="2"/>
      <c r="K834" s="2"/>
      <c r="L834" s="2"/>
      <c r="M834" s="2"/>
      <c r="N834" s="2"/>
      <c r="O834" s="2"/>
      <c r="P834" s="2"/>
      <c r="Q834" s="2"/>
      <c r="R834" s="2"/>
      <c r="S834" s="2"/>
      <c r="T834" s="2"/>
      <c r="U834" s="2"/>
      <c r="V834" s="2"/>
      <c r="W834" s="2"/>
      <c r="X834" s="2"/>
      <c r="Y834" s="2"/>
      <c r="Z834" s="2"/>
    </row>
    <row r="835" spans="2:26" ht="15.75" customHeight="1">
      <c r="B835" s="2"/>
      <c r="C835" s="10"/>
      <c r="D835" s="1"/>
      <c r="E835" s="11"/>
      <c r="F835" s="10"/>
      <c r="G835" s="1"/>
      <c r="H835" s="120"/>
      <c r="I835" s="6"/>
      <c r="J835" s="2"/>
      <c r="K835" s="2"/>
      <c r="L835" s="2"/>
      <c r="M835" s="2"/>
      <c r="N835" s="2"/>
      <c r="O835" s="2"/>
      <c r="P835" s="2"/>
      <c r="Q835" s="2"/>
      <c r="R835" s="2"/>
      <c r="S835" s="2"/>
      <c r="T835" s="2"/>
      <c r="U835" s="2"/>
      <c r="V835" s="2"/>
      <c r="W835" s="2"/>
      <c r="X835" s="2"/>
      <c r="Y835" s="2"/>
      <c r="Z835" s="2"/>
    </row>
    <row r="836" spans="2:26" ht="15.75" customHeight="1">
      <c r="B836" s="2"/>
      <c r="C836" s="10"/>
      <c r="D836" s="1"/>
      <c r="E836" s="11"/>
      <c r="F836" s="10"/>
      <c r="G836" s="1"/>
      <c r="H836" s="120"/>
      <c r="I836" s="6"/>
      <c r="J836" s="2"/>
      <c r="K836" s="2"/>
      <c r="L836" s="2"/>
      <c r="M836" s="2"/>
      <c r="N836" s="2"/>
      <c r="O836" s="2"/>
      <c r="P836" s="2"/>
      <c r="Q836" s="2"/>
      <c r="R836" s="2"/>
      <c r="S836" s="2"/>
      <c r="T836" s="2"/>
      <c r="U836" s="2"/>
      <c r="V836" s="2"/>
      <c r="W836" s="2"/>
      <c r="X836" s="2"/>
      <c r="Y836" s="2"/>
      <c r="Z836" s="2"/>
    </row>
    <row r="837" spans="2:26" ht="15.75" customHeight="1">
      <c r="B837" s="2"/>
      <c r="C837" s="10"/>
      <c r="D837" s="1"/>
      <c r="E837" s="11"/>
      <c r="F837" s="10"/>
      <c r="G837" s="1"/>
      <c r="H837" s="120"/>
      <c r="I837" s="6"/>
      <c r="J837" s="2"/>
      <c r="K837" s="2"/>
      <c r="L837" s="2"/>
      <c r="M837" s="2"/>
      <c r="N837" s="2"/>
      <c r="O837" s="2"/>
      <c r="P837" s="2"/>
      <c r="Q837" s="2"/>
      <c r="R837" s="2"/>
      <c r="S837" s="2"/>
      <c r="T837" s="2"/>
      <c r="U837" s="2"/>
      <c r="V837" s="2"/>
      <c r="W837" s="2"/>
      <c r="X837" s="2"/>
      <c r="Y837" s="2"/>
      <c r="Z837" s="2"/>
    </row>
    <row r="838" spans="2:26" ht="15.75" customHeight="1">
      <c r="B838" s="2"/>
      <c r="C838" s="10"/>
      <c r="D838" s="1"/>
      <c r="E838" s="11"/>
      <c r="F838" s="10"/>
      <c r="G838" s="1"/>
      <c r="H838" s="120"/>
      <c r="I838" s="6"/>
      <c r="J838" s="2"/>
      <c r="K838" s="2"/>
      <c r="L838" s="2"/>
      <c r="M838" s="2"/>
      <c r="N838" s="2"/>
      <c r="O838" s="2"/>
      <c r="P838" s="2"/>
      <c r="Q838" s="2"/>
      <c r="R838" s="2"/>
      <c r="S838" s="2"/>
      <c r="T838" s="2"/>
      <c r="U838" s="2"/>
      <c r="V838" s="2"/>
      <c r="W838" s="2"/>
      <c r="X838" s="2"/>
      <c r="Y838" s="2"/>
      <c r="Z838" s="2"/>
    </row>
    <row r="839" spans="2:26" ht="15.75" customHeight="1">
      <c r="B839" s="2"/>
      <c r="C839" s="10"/>
      <c r="D839" s="1"/>
      <c r="E839" s="11"/>
      <c r="F839" s="10"/>
      <c r="G839" s="1"/>
      <c r="H839" s="120"/>
      <c r="I839" s="6"/>
      <c r="J839" s="2"/>
      <c r="K839" s="2"/>
      <c r="L839" s="2"/>
      <c r="M839" s="2"/>
      <c r="N839" s="2"/>
      <c r="O839" s="2"/>
      <c r="P839" s="2"/>
      <c r="Q839" s="2"/>
      <c r="R839" s="2"/>
      <c r="S839" s="2"/>
      <c r="T839" s="2"/>
      <c r="U839" s="2"/>
      <c r="V839" s="2"/>
      <c r="W839" s="2"/>
      <c r="X839" s="2"/>
      <c r="Y839" s="2"/>
      <c r="Z839" s="2"/>
    </row>
    <row r="840" spans="2:26" ht="15.75" customHeight="1">
      <c r="B840" s="2"/>
      <c r="C840" s="10"/>
      <c r="D840" s="1"/>
      <c r="E840" s="11"/>
      <c r="F840" s="10"/>
      <c r="G840" s="1"/>
      <c r="H840" s="120"/>
      <c r="I840" s="6"/>
      <c r="J840" s="2"/>
      <c r="K840" s="2"/>
      <c r="L840" s="2"/>
      <c r="M840" s="2"/>
      <c r="N840" s="2"/>
      <c r="O840" s="2"/>
      <c r="P840" s="2"/>
      <c r="Q840" s="2"/>
      <c r="R840" s="2"/>
      <c r="S840" s="2"/>
      <c r="T840" s="2"/>
      <c r="U840" s="2"/>
      <c r="V840" s="2"/>
      <c r="W840" s="2"/>
      <c r="X840" s="2"/>
      <c r="Y840" s="2"/>
      <c r="Z840" s="2"/>
    </row>
    <row r="841" spans="2:26" ht="15.75" customHeight="1">
      <c r="B841" s="2"/>
      <c r="C841" s="10"/>
      <c r="D841" s="1"/>
      <c r="E841" s="11"/>
      <c r="F841" s="10"/>
      <c r="G841" s="1"/>
      <c r="H841" s="120"/>
      <c r="I841" s="6"/>
      <c r="J841" s="2"/>
      <c r="K841" s="2"/>
      <c r="L841" s="2"/>
      <c r="M841" s="2"/>
      <c r="N841" s="2"/>
      <c r="O841" s="2"/>
      <c r="P841" s="2"/>
      <c r="Q841" s="2"/>
      <c r="R841" s="2"/>
      <c r="S841" s="2"/>
      <c r="T841" s="2"/>
      <c r="U841" s="2"/>
      <c r="V841" s="2"/>
      <c r="W841" s="2"/>
      <c r="X841" s="2"/>
      <c r="Y841" s="2"/>
      <c r="Z841" s="2"/>
    </row>
    <row r="842" spans="2:26" ht="15.75" customHeight="1">
      <c r="B842" s="2"/>
      <c r="C842" s="10"/>
      <c r="D842" s="1"/>
      <c r="E842" s="11"/>
      <c r="F842" s="10"/>
      <c r="G842" s="1"/>
      <c r="H842" s="120"/>
      <c r="I842" s="6"/>
      <c r="J842" s="2"/>
      <c r="K842" s="2"/>
      <c r="L842" s="2"/>
      <c r="M842" s="2"/>
      <c r="N842" s="2"/>
      <c r="O842" s="2"/>
      <c r="P842" s="2"/>
      <c r="Q842" s="2"/>
      <c r="R842" s="2"/>
      <c r="S842" s="2"/>
      <c r="T842" s="2"/>
      <c r="U842" s="2"/>
      <c r="V842" s="2"/>
      <c r="W842" s="2"/>
      <c r="X842" s="2"/>
      <c r="Y842" s="2"/>
      <c r="Z842" s="2"/>
    </row>
    <row r="843" spans="2:26" ht="15.75" customHeight="1">
      <c r="B843" s="2"/>
      <c r="C843" s="10"/>
      <c r="D843" s="1"/>
      <c r="E843" s="11"/>
      <c r="F843" s="10"/>
      <c r="G843" s="1"/>
      <c r="H843" s="120"/>
      <c r="I843" s="6"/>
      <c r="J843" s="2"/>
      <c r="K843" s="2"/>
      <c r="L843" s="2"/>
      <c r="M843" s="2"/>
      <c r="N843" s="2"/>
      <c r="O843" s="2"/>
      <c r="P843" s="2"/>
      <c r="Q843" s="2"/>
      <c r="R843" s="2"/>
      <c r="S843" s="2"/>
      <c r="T843" s="2"/>
      <c r="U843" s="2"/>
      <c r="V843" s="2"/>
      <c r="W843" s="2"/>
      <c r="X843" s="2"/>
      <c r="Y843" s="2"/>
      <c r="Z843" s="2"/>
    </row>
    <row r="844" spans="2:26" ht="15.75" customHeight="1">
      <c r="B844" s="2"/>
      <c r="C844" s="10"/>
      <c r="D844" s="1"/>
      <c r="E844" s="11"/>
      <c r="F844" s="10"/>
      <c r="G844" s="1"/>
      <c r="H844" s="120"/>
      <c r="I844" s="6"/>
      <c r="J844" s="2"/>
      <c r="K844" s="2"/>
      <c r="L844" s="2"/>
      <c r="M844" s="2"/>
      <c r="N844" s="2"/>
      <c r="O844" s="2"/>
      <c r="P844" s="2"/>
      <c r="Q844" s="2"/>
      <c r="R844" s="2"/>
      <c r="S844" s="2"/>
      <c r="T844" s="2"/>
      <c r="U844" s="2"/>
      <c r="V844" s="2"/>
      <c r="W844" s="2"/>
      <c r="X844" s="2"/>
      <c r="Y844" s="2"/>
      <c r="Z844" s="2"/>
    </row>
    <row r="845" spans="2:26" ht="15.75" customHeight="1">
      <c r="B845" s="2"/>
      <c r="C845" s="10"/>
      <c r="D845" s="1"/>
      <c r="E845" s="11"/>
      <c r="F845" s="10"/>
      <c r="G845" s="1"/>
      <c r="H845" s="120"/>
      <c r="I845" s="6"/>
      <c r="J845" s="2"/>
      <c r="K845" s="2"/>
      <c r="L845" s="2"/>
      <c r="M845" s="2"/>
      <c r="N845" s="2"/>
      <c r="O845" s="2"/>
      <c r="P845" s="2"/>
      <c r="Q845" s="2"/>
      <c r="R845" s="2"/>
      <c r="S845" s="2"/>
      <c r="T845" s="2"/>
      <c r="U845" s="2"/>
      <c r="V845" s="2"/>
      <c r="W845" s="2"/>
      <c r="X845" s="2"/>
      <c r="Y845" s="2"/>
      <c r="Z845" s="2"/>
    </row>
    <row r="846" spans="2:26" ht="15.75" customHeight="1">
      <c r="B846" s="2"/>
      <c r="C846" s="10"/>
      <c r="D846" s="1"/>
      <c r="E846" s="11"/>
      <c r="F846" s="10"/>
      <c r="G846" s="1"/>
      <c r="H846" s="120"/>
      <c r="I846" s="6"/>
      <c r="J846" s="2"/>
      <c r="K846" s="2"/>
      <c r="L846" s="2"/>
      <c r="M846" s="2"/>
      <c r="N846" s="2"/>
      <c r="O846" s="2"/>
      <c r="P846" s="2"/>
      <c r="Q846" s="2"/>
      <c r="R846" s="2"/>
      <c r="S846" s="2"/>
      <c r="T846" s="2"/>
      <c r="U846" s="2"/>
      <c r="V846" s="2"/>
      <c r="W846" s="2"/>
      <c r="X846" s="2"/>
      <c r="Y846" s="2"/>
      <c r="Z846" s="2"/>
    </row>
    <row r="847" spans="2:26" ht="15.75" customHeight="1">
      <c r="B847" s="2"/>
      <c r="C847" s="10"/>
      <c r="D847" s="1"/>
      <c r="E847" s="11"/>
      <c r="F847" s="10"/>
      <c r="G847" s="1"/>
      <c r="H847" s="120"/>
      <c r="I847" s="6"/>
      <c r="J847" s="2"/>
      <c r="K847" s="2"/>
      <c r="L847" s="2"/>
      <c r="M847" s="2"/>
      <c r="N847" s="2"/>
      <c r="O847" s="2"/>
      <c r="P847" s="2"/>
      <c r="Q847" s="2"/>
      <c r="R847" s="2"/>
      <c r="S847" s="2"/>
      <c r="T847" s="2"/>
      <c r="U847" s="2"/>
      <c r="V847" s="2"/>
      <c r="W847" s="2"/>
      <c r="X847" s="2"/>
      <c r="Y847" s="2"/>
      <c r="Z847" s="2"/>
    </row>
    <row r="848" spans="2:26" ht="15.75" customHeight="1">
      <c r="B848" s="2"/>
      <c r="C848" s="10"/>
      <c r="D848" s="1"/>
      <c r="E848" s="11"/>
      <c r="F848" s="10"/>
      <c r="G848" s="1"/>
      <c r="H848" s="120"/>
      <c r="I848" s="6"/>
      <c r="J848" s="2"/>
      <c r="K848" s="2"/>
      <c r="L848" s="2"/>
      <c r="M848" s="2"/>
      <c r="N848" s="2"/>
      <c r="O848" s="2"/>
      <c r="P848" s="2"/>
      <c r="Q848" s="2"/>
      <c r="R848" s="2"/>
      <c r="S848" s="2"/>
      <c r="T848" s="2"/>
      <c r="U848" s="2"/>
      <c r="V848" s="2"/>
      <c r="W848" s="2"/>
      <c r="X848" s="2"/>
      <c r="Y848" s="2"/>
      <c r="Z848" s="2"/>
    </row>
    <row r="849" spans="2:26" ht="15.75" customHeight="1">
      <c r="B849" s="2"/>
      <c r="C849" s="10"/>
      <c r="D849" s="1"/>
      <c r="E849" s="11"/>
      <c r="F849" s="10"/>
      <c r="G849" s="1"/>
      <c r="H849" s="120"/>
      <c r="I849" s="6"/>
      <c r="J849" s="2"/>
      <c r="K849" s="2"/>
      <c r="L849" s="2"/>
      <c r="M849" s="2"/>
      <c r="N849" s="2"/>
      <c r="O849" s="2"/>
      <c r="P849" s="2"/>
      <c r="Q849" s="2"/>
      <c r="R849" s="2"/>
      <c r="S849" s="2"/>
      <c r="T849" s="2"/>
      <c r="U849" s="2"/>
      <c r="V849" s="2"/>
      <c r="W849" s="2"/>
      <c r="X849" s="2"/>
      <c r="Y849" s="2"/>
      <c r="Z849" s="2"/>
    </row>
    <row r="850" spans="2:26" ht="15.75" customHeight="1">
      <c r="B850" s="2"/>
      <c r="C850" s="10"/>
      <c r="D850" s="1"/>
      <c r="E850" s="11"/>
      <c r="F850" s="10"/>
      <c r="G850" s="1"/>
      <c r="H850" s="120"/>
      <c r="I850" s="6"/>
      <c r="J850" s="2"/>
      <c r="K850" s="2"/>
      <c r="L850" s="2"/>
      <c r="M850" s="2"/>
      <c r="N850" s="2"/>
      <c r="O850" s="2"/>
      <c r="P850" s="2"/>
      <c r="Q850" s="2"/>
      <c r="R850" s="2"/>
      <c r="S850" s="2"/>
      <c r="T850" s="2"/>
      <c r="U850" s="2"/>
      <c r="V850" s="2"/>
      <c r="W850" s="2"/>
      <c r="X850" s="2"/>
      <c r="Y850" s="2"/>
      <c r="Z850" s="2"/>
    </row>
    <row r="851" spans="2:26" ht="15.75" customHeight="1">
      <c r="B851" s="2"/>
      <c r="C851" s="10"/>
      <c r="D851" s="1"/>
      <c r="E851" s="11"/>
      <c r="F851" s="10"/>
      <c r="G851" s="1"/>
      <c r="H851" s="120"/>
      <c r="I851" s="6"/>
      <c r="J851" s="2"/>
      <c r="K851" s="2"/>
      <c r="L851" s="2"/>
      <c r="M851" s="2"/>
      <c r="N851" s="2"/>
      <c r="O851" s="2"/>
      <c r="P851" s="2"/>
      <c r="Q851" s="2"/>
      <c r="R851" s="2"/>
      <c r="S851" s="2"/>
      <c r="T851" s="2"/>
      <c r="U851" s="2"/>
      <c r="V851" s="2"/>
      <c r="W851" s="2"/>
      <c r="X851" s="2"/>
      <c r="Y851" s="2"/>
      <c r="Z851" s="2"/>
    </row>
    <row r="852" spans="2:26" ht="15.75" customHeight="1">
      <c r="B852" s="2"/>
      <c r="C852" s="10"/>
      <c r="D852" s="1"/>
      <c r="E852" s="11"/>
      <c r="F852" s="10"/>
      <c r="G852" s="1"/>
      <c r="H852" s="120"/>
      <c r="I852" s="6"/>
      <c r="J852" s="2"/>
      <c r="K852" s="2"/>
      <c r="L852" s="2"/>
      <c r="M852" s="2"/>
      <c r="N852" s="2"/>
      <c r="O852" s="2"/>
      <c r="P852" s="2"/>
      <c r="Q852" s="2"/>
      <c r="R852" s="2"/>
      <c r="S852" s="2"/>
      <c r="T852" s="2"/>
      <c r="U852" s="2"/>
      <c r="V852" s="2"/>
      <c r="W852" s="2"/>
      <c r="X852" s="2"/>
      <c r="Y852" s="2"/>
      <c r="Z852" s="2"/>
    </row>
    <row r="853" spans="2:26" ht="15.75" customHeight="1">
      <c r="B853" s="2"/>
      <c r="C853" s="10"/>
      <c r="D853" s="1"/>
      <c r="E853" s="11"/>
      <c r="F853" s="10"/>
      <c r="G853" s="1"/>
      <c r="H853" s="120"/>
      <c r="I853" s="6"/>
      <c r="J853" s="2"/>
      <c r="K853" s="2"/>
      <c r="L853" s="2"/>
      <c r="M853" s="2"/>
      <c r="N853" s="2"/>
      <c r="O853" s="2"/>
      <c r="P853" s="2"/>
      <c r="Q853" s="2"/>
      <c r="R853" s="2"/>
      <c r="S853" s="2"/>
      <c r="T853" s="2"/>
      <c r="U853" s="2"/>
      <c r="V853" s="2"/>
      <c r="W853" s="2"/>
      <c r="X853" s="2"/>
      <c r="Y853" s="2"/>
      <c r="Z853" s="2"/>
    </row>
    <row r="854" spans="2:26" ht="15.75" customHeight="1">
      <c r="B854" s="2"/>
      <c r="C854" s="10"/>
      <c r="D854" s="1"/>
      <c r="E854" s="11"/>
      <c r="F854" s="10"/>
      <c r="G854" s="1"/>
      <c r="H854" s="120"/>
      <c r="I854" s="6"/>
      <c r="J854" s="2"/>
      <c r="K854" s="2"/>
      <c r="L854" s="2"/>
      <c r="M854" s="2"/>
      <c r="N854" s="2"/>
      <c r="O854" s="2"/>
      <c r="P854" s="2"/>
      <c r="Q854" s="2"/>
      <c r="R854" s="2"/>
      <c r="S854" s="2"/>
      <c r="T854" s="2"/>
      <c r="U854" s="2"/>
      <c r="V854" s="2"/>
      <c r="W854" s="2"/>
      <c r="X854" s="2"/>
      <c r="Y854" s="2"/>
      <c r="Z854" s="2"/>
    </row>
    <row r="855" spans="2:26" ht="15.75" customHeight="1">
      <c r="B855" s="2"/>
      <c r="C855" s="10"/>
      <c r="D855" s="1"/>
      <c r="E855" s="11"/>
      <c r="F855" s="10"/>
      <c r="G855" s="1"/>
      <c r="H855" s="120"/>
      <c r="I855" s="6"/>
      <c r="J855" s="2"/>
      <c r="K855" s="2"/>
      <c r="L855" s="2"/>
      <c r="M855" s="2"/>
      <c r="N855" s="2"/>
      <c r="O855" s="2"/>
      <c r="P855" s="2"/>
      <c r="Q855" s="2"/>
      <c r="R855" s="2"/>
      <c r="S855" s="2"/>
      <c r="T855" s="2"/>
      <c r="U855" s="2"/>
      <c r="V855" s="2"/>
      <c r="W855" s="2"/>
      <c r="X855" s="2"/>
      <c r="Y855" s="2"/>
      <c r="Z855" s="2"/>
    </row>
    <row r="856" spans="2:26" ht="15.75" customHeight="1">
      <c r="B856" s="2"/>
      <c r="C856" s="10"/>
      <c r="D856" s="1"/>
      <c r="E856" s="11"/>
      <c r="F856" s="10"/>
      <c r="G856" s="1"/>
      <c r="H856" s="120"/>
      <c r="I856" s="6"/>
      <c r="J856" s="2"/>
      <c r="K856" s="2"/>
      <c r="L856" s="2"/>
      <c r="M856" s="2"/>
      <c r="N856" s="2"/>
      <c r="O856" s="2"/>
      <c r="P856" s="2"/>
      <c r="Q856" s="2"/>
      <c r="R856" s="2"/>
      <c r="S856" s="2"/>
      <c r="T856" s="2"/>
      <c r="U856" s="2"/>
      <c r="V856" s="2"/>
      <c r="W856" s="2"/>
      <c r="X856" s="2"/>
      <c r="Y856" s="2"/>
      <c r="Z856" s="2"/>
    </row>
    <row r="857" spans="2:26" ht="15.75" customHeight="1">
      <c r="B857" s="2"/>
      <c r="C857" s="10"/>
      <c r="D857" s="1"/>
      <c r="E857" s="11"/>
      <c r="F857" s="10"/>
      <c r="G857" s="1"/>
      <c r="H857" s="120"/>
      <c r="I857" s="6"/>
      <c r="J857" s="2"/>
      <c r="K857" s="2"/>
      <c r="L857" s="2"/>
      <c r="M857" s="2"/>
      <c r="N857" s="2"/>
      <c r="O857" s="2"/>
      <c r="P857" s="2"/>
      <c r="Q857" s="2"/>
      <c r="R857" s="2"/>
      <c r="S857" s="2"/>
      <c r="T857" s="2"/>
      <c r="U857" s="2"/>
      <c r="V857" s="2"/>
      <c r="W857" s="2"/>
      <c r="X857" s="2"/>
      <c r="Y857" s="2"/>
      <c r="Z857" s="2"/>
    </row>
    <row r="858" spans="2:26" ht="15.75" customHeight="1">
      <c r="B858" s="2"/>
      <c r="C858" s="10"/>
      <c r="D858" s="1"/>
      <c r="E858" s="11"/>
      <c r="F858" s="10"/>
      <c r="G858" s="1"/>
      <c r="H858" s="120"/>
      <c r="I858" s="6"/>
      <c r="J858" s="2"/>
      <c r="K858" s="2"/>
      <c r="L858" s="2"/>
      <c r="M858" s="2"/>
      <c r="N858" s="2"/>
      <c r="O858" s="2"/>
      <c r="P858" s="2"/>
      <c r="Q858" s="2"/>
      <c r="R858" s="2"/>
      <c r="S858" s="2"/>
      <c r="T858" s="2"/>
      <c r="U858" s="2"/>
      <c r="V858" s="2"/>
      <c r="W858" s="2"/>
      <c r="X858" s="2"/>
      <c r="Y858" s="2"/>
      <c r="Z858" s="2"/>
    </row>
    <row r="859" spans="2:26" ht="15.75" customHeight="1">
      <c r="B859" s="2"/>
      <c r="C859" s="10"/>
      <c r="D859" s="1"/>
      <c r="E859" s="11"/>
      <c r="F859" s="10"/>
      <c r="G859" s="1"/>
      <c r="H859" s="120"/>
      <c r="I859" s="6"/>
      <c r="J859" s="2"/>
      <c r="K859" s="2"/>
      <c r="L859" s="2"/>
      <c r="M859" s="2"/>
      <c r="N859" s="2"/>
      <c r="O859" s="2"/>
      <c r="P859" s="2"/>
      <c r="Q859" s="2"/>
      <c r="R859" s="2"/>
      <c r="S859" s="2"/>
      <c r="T859" s="2"/>
      <c r="U859" s="2"/>
      <c r="V859" s="2"/>
      <c r="W859" s="2"/>
      <c r="X859" s="2"/>
      <c r="Y859" s="2"/>
      <c r="Z859" s="2"/>
    </row>
    <row r="860" spans="2:26" ht="15.75" customHeight="1">
      <c r="B860" s="2"/>
      <c r="C860" s="10"/>
      <c r="D860" s="1"/>
      <c r="E860" s="11"/>
      <c r="F860" s="10"/>
      <c r="G860" s="1"/>
      <c r="H860" s="120"/>
      <c r="I860" s="6"/>
      <c r="J860" s="2"/>
      <c r="K860" s="2"/>
      <c r="L860" s="2"/>
      <c r="M860" s="2"/>
      <c r="N860" s="2"/>
      <c r="O860" s="2"/>
      <c r="P860" s="2"/>
      <c r="Q860" s="2"/>
      <c r="R860" s="2"/>
      <c r="S860" s="2"/>
      <c r="T860" s="2"/>
      <c r="U860" s="2"/>
      <c r="V860" s="2"/>
      <c r="W860" s="2"/>
      <c r="X860" s="2"/>
      <c r="Y860" s="2"/>
      <c r="Z860" s="2"/>
    </row>
    <row r="861" spans="2:26" ht="15.75" customHeight="1">
      <c r="B861" s="2"/>
      <c r="C861" s="10"/>
      <c r="D861" s="1"/>
      <c r="E861" s="11"/>
      <c r="F861" s="10"/>
      <c r="G861" s="1"/>
      <c r="H861" s="120"/>
      <c r="I861" s="6"/>
      <c r="J861" s="2"/>
      <c r="K861" s="2"/>
      <c r="L861" s="2"/>
      <c r="M861" s="2"/>
      <c r="N861" s="2"/>
      <c r="O861" s="2"/>
      <c r="P861" s="2"/>
      <c r="Q861" s="2"/>
      <c r="R861" s="2"/>
      <c r="S861" s="2"/>
      <c r="T861" s="2"/>
      <c r="U861" s="2"/>
      <c r="V861" s="2"/>
      <c r="W861" s="2"/>
      <c r="X861" s="2"/>
      <c r="Y861" s="2"/>
      <c r="Z861" s="2"/>
    </row>
    <row r="862" spans="2:26" ht="15.75" customHeight="1">
      <c r="B862" s="2"/>
      <c r="C862" s="10"/>
      <c r="D862" s="1"/>
      <c r="E862" s="11"/>
      <c r="F862" s="10"/>
      <c r="G862" s="1"/>
      <c r="H862" s="120"/>
      <c r="I862" s="6"/>
      <c r="J862" s="2"/>
      <c r="K862" s="2"/>
      <c r="L862" s="2"/>
      <c r="M862" s="2"/>
      <c r="N862" s="2"/>
      <c r="O862" s="2"/>
      <c r="P862" s="2"/>
      <c r="Q862" s="2"/>
      <c r="R862" s="2"/>
      <c r="S862" s="2"/>
      <c r="T862" s="2"/>
      <c r="U862" s="2"/>
      <c r="V862" s="2"/>
      <c r="W862" s="2"/>
      <c r="X862" s="2"/>
      <c r="Y862" s="2"/>
      <c r="Z862" s="2"/>
    </row>
    <row r="863" spans="2:26" ht="15.75" customHeight="1">
      <c r="B863" s="2"/>
      <c r="C863" s="10"/>
      <c r="D863" s="1"/>
      <c r="E863" s="11"/>
      <c r="F863" s="10"/>
      <c r="G863" s="1"/>
      <c r="H863" s="120"/>
      <c r="I863" s="6"/>
      <c r="J863" s="2"/>
      <c r="K863" s="2"/>
      <c r="L863" s="2"/>
      <c r="M863" s="2"/>
      <c r="N863" s="2"/>
      <c r="O863" s="2"/>
      <c r="P863" s="2"/>
      <c r="Q863" s="2"/>
      <c r="R863" s="2"/>
      <c r="S863" s="2"/>
      <c r="T863" s="2"/>
      <c r="U863" s="2"/>
      <c r="V863" s="2"/>
      <c r="W863" s="2"/>
      <c r="X863" s="2"/>
      <c r="Y863" s="2"/>
      <c r="Z863" s="2"/>
    </row>
    <row r="864" spans="2:26" ht="15.75" customHeight="1">
      <c r="B864" s="2"/>
      <c r="C864" s="10"/>
      <c r="D864" s="1"/>
      <c r="E864" s="11"/>
      <c r="F864" s="10"/>
      <c r="G864" s="1"/>
      <c r="H864" s="120"/>
      <c r="I864" s="6"/>
      <c r="J864" s="2"/>
      <c r="K864" s="2"/>
      <c r="L864" s="2"/>
      <c r="M864" s="2"/>
      <c r="N864" s="2"/>
      <c r="O864" s="2"/>
      <c r="P864" s="2"/>
      <c r="Q864" s="2"/>
      <c r="R864" s="2"/>
      <c r="S864" s="2"/>
      <c r="T864" s="2"/>
      <c r="U864" s="2"/>
      <c r="V864" s="2"/>
      <c r="W864" s="2"/>
      <c r="X864" s="2"/>
      <c r="Y864" s="2"/>
      <c r="Z864" s="2"/>
    </row>
    <row r="865" spans="2:26" ht="15.75" customHeight="1">
      <c r="B865" s="2"/>
      <c r="C865" s="10"/>
      <c r="D865" s="1"/>
      <c r="E865" s="11"/>
      <c r="F865" s="10"/>
      <c r="G865" s="1"/>
      <c r="H865" s="120"/>
      <c r="I865" s="6"/>
      <c r="J865" s="2"/>
      <c r="K865" s="2"/>
      <c r="L865" s="2"/>
      <c r="M865" s="2"/>
      <c r="N865" s="2"/>
      <c r="O865" s="2"/>
      <c r="P865" s="2"/>
      <c r="Q865" s="2"/>
      <c r="R865" s="2"/>
      <c r="S865" s="2"/>
      <c r="T865" s="2"/>
      <c r="U865" s="2"/>
      <c r="V865" s="2"/>
      <c r="W865" s="2"/>
      <c r="X865" s="2"/>
      <c r="Y865" s="2"/>
      <c r="Z865" s="2"/>
    </row>
    <row r="866" spans="2:26" ht="15.75" customHeight="1">
      <c r="B866" s="2"/>
      <c r="C866" s="10"/>
      <c r="D866" s="1"/>
      <c r="E866" s="11"/>
      <c r="F866" s="10"/>
      <c r="G866" s="1"/>
      <c r="H866" s="120"/>
      <c r="I866" s="6"/>
      <c r="J866" s="2"/>
      <c r="K866" s="2"/>
      <c r="L866" s="2"/>
      <c r="M866" s="2"/>
      <c r="N866" s="2"/>
      <c r="O866" s="2"/>
      <c r="P866" s="2"/>
      <c r="Q866" s="2"/>
      <c r="R866" s="2"/>
      <c r="S866" s="2"/>
      <c r="T866" s="2"/>
      <c r="U866" s="2"/>
      <c r="V866" s="2"/>
      <c r="W866" s="2"/>
      <c r="X866" s="2"/>
      <c r="Y866" s="2"/>
      <c r="Z866" s="2"/>
    </row>
    <row r="867" spans="2:26" ht="15.75" customHeight="1">
      <c r="B867" s="2"/>
      <c r="C867" s="10"/>
      <c r="D867" s="1"/>
      <c r="E867" s="11"/>
      <c r="F867" s="10"/>
      <c r="G867" s="1"/>
      <c r="H867" s="120"/>
      <c r="I867" s="6"/>
      <c r="J867" s="2"/>
      <c r="K867" s="2"/>
      <c r="L867" s="2"/>
      <c r="M867" s="2"/>
      <c r="N867" s="2"/>
      <c r="O867" s="2"/>
      <c r="P867" s="2"/>
      <c r="Q867" s="2"/>
      <c r="R867" s="2"/>
      <c r="S867" s="2"/>
      <c r="T867" s="2"/>
      <c r="U867" s="2"/>
      <c r="V867" s="2"/>
      <c r="W867" s="2"/>
      <c r="X867" s="2"/>
      <c r="Y867" s="2"/>
      <c r="Z867" s="2"/>
    </row>
    <row r="868" spans="2:26" ht="15.75" customHeight="1">
      <c r="B868" s="2"/>
      <c r="C868" s="10"/>
      <c r="D868" s="1"/>
      <c r="E868" s="11"/>
      <c r="F868" s="10"/>
      <c r="G868" s="1"/>
      <c r="H868" s="120"/>
      <c r="I868" s="6"/>
      <c r="J868" s="2"/>
      <c r="K868" s="2"/>
      <c r="L868" s="2"/>
      <c r="M868" s="2"/>
      <c r="N868" s="2"/>
      <c r="O868" s="2"/>
      <c r="P868" s="2"/>
      <c r="Q868" s="2"/>
      <c r="R868" s="2"/>
      <c r="S868" s="2"/>
      <c r="T868" s="2"/>
      <c r="U868" s="2"/>
      <c r="V868" s="2"/>
      <c r="W868" s="2"/>
      <c r="X868" s="2"/>
      <c r="Y868" s="2"/>
      <c r="Z868" s="2"/>
    </row>
    <row r="869" spans="2:26" ht="15.75" customHeight="1">
      <c r="B869" s="2"/>
      <c r="C869" s="10"/>
      <c r="D869" s="1"/>
      <c r="E869" s="11"/>
      <c r="F869" s="10"/>
      <c r="G869" s="1"/>
      <c r="H869" s="120"/>
      <c r="I869" s="6"/>
      <c r="J869" s="2"/>
      <c r="K869" s="2"/>
      <c r="L869" s="2"/>
      <c r="M869" s="2"/>
      <c r="N869" s="2"/>
      <c r="O869" s="2"/>
      <c r="P869" s="2"/>
      <c r="Q869" s="2"/>
      <c r="R869" s="2"/>
      <c r="S869" s="2"/>
      <c r="T869" s="2"/>
      <c r="U869" s="2"/>
      <c r="V869" s="2"/>
      <c r="W869" s="2"/>
      <c r="X869" s="2"/>
      <c r="Y869" s="2"/>
      <c r="Z869" s="2"/>
    </row>
    <row r="870" spans="2:26" ht="15.75" customHeight="1">
      <c r="B870" s="2"/>
      <c r="C870" s="10"/>
      <c r="D870" s="1"/>
      <c r="E870" s="11"/>
      <c r="F870" s="10"/>
      <c r="G870" s="1"/>
      <c r="H870" s="120"/>
      <c r="I870" s="6"/>
      <c r="J870" s="2"/>
      <c r="K870" s="2"/>
      <c r="L870" s="2"/>
      <c r="M870" s="2"/>
      <c r="N870" s="2"/>
      <c r="O870" s="2"/>
      <c r="P870" s="2"/>
      <c r="Q870" s="2"/>
      <c r="R870" s="2"/>
      <c r="S870" s="2"/>
      <c r="T870" s="2"/>
      <c r="U870" s="2"/>
      <c r="V870" s="2"/>
      <c r="W870" s="2"/>
      <c r="X870" s="2"/>
      <c r="Y870" s="2"/>
      <c r="Z870" s="2"/>
    </row>
    <row r="871" spans="2:26" ht="15.75" customHeight="1">
      <c r="B871" s="2"/>
      <c r="C871" s="10"/>
      <c r="D871" s="1"/>
      <c r="E871" s="11"/>
      <c r="F871" s="10"/>
      <c r="G871" s="1"/>
      <c r="H871" s="120"/>
      <c r="I871" s="6"/>
      <c r="J871" s="2"/>
      <c r="K871" s="2"/>
      <c r="L871" s="2"/>
      <c r="M871" s="2"/>
      <c r="N871" s="2"/>
      <c r="O871" s="2"/>
      <c r="P871" s="2"/>
      <c r="Q871" s="2"/>
      <c r="R871" s="2"/>
      <c r="S871" s="2"/>
      <c r="T871" s="2"/>
      <c r="U871" s="2"/>
      <c r="V871" s="2"/>
      <c r="W871" s="2"/>
      <c r="X871" s="2"/>
      <c r="Y871" s="2"/>
      <c r="Z871" s="2"/>
    </row>
    <row r="872" spans="2:26" ht="15.75" customHeight="1">
      <c r="B872" s="2"/>
      <c r="C872" s="10"/>
      <c r="D872" s="1"/>
      <c r="E872" s="11"/>
      <c r="F872" s="10"/>
      <c r="G872" s="1"/>
      <c r="H872" s="120"/>
      <c r="I872" s="6"/>
      <c r="J872" s="2"/>
      <c r="K872" s="2"/>
      <c r="L872" s="2"/>
      <c r="M872" s="2"/>
      <c r="N872" s="2"/>
      <c r="O872" s="2"/>
      <c r="P872" s="2"/>
      <c r="Q872" s="2"/>
      <c r="R872" s="2"/>
      <c r="S872" s="2"/>
      <c r="T872" s="2"/>
      <c r="U872" s="2"/>
      <c r="V872" s="2"/>
      <c r="W872" s="2"/>
      <c r="X872" s="2"/>
      <c r="Y872" s="2"/>
      <c r="Z872" s="2"/>
    </row>
    <row r="873" spans="2:26" ht="15.75" customHeight="1">
      <c r="B873" s="2"/>
      <c r="C873" s="10"/>
      <c r="D873" s="1"/>
      <c r="E873" s="11"/>
      <c r="F873" s="10"/>
      <c r="G873" s="1"/>
      <c r="H873" s="120"/>
      <c r="I873" s="6"/>
      <c r="J873" s="2"/>
      <c r="K873" s="2"/>
      <c r="L873" s="2"/>
      <c r="M873" s="2"/>
      <c r="N873" s="2"/>
      <c r="O873" s="2"/>
      <c r="P873" s="2"/>
      <c r="Q873" s="2"/>
      <c r="R873" s="2"/>
      <c r="S873" s="2"/>
      <c r="T873" s="2"/>
      <c r="U873" s="2"/>
      <c r="V873" s="2"/>
      <c r="W873" s="2"/>
      <c r="X873" s="2"/>
      <c r="Y873" s="2"/>
      <c r="Z873" s="2"/>
    </row>
    <row r="874" spans="2:26" ht="15.75" customHeight="1">
      <c r="B874" s="2"/>
      <c r="C874" s="10"/>
      <c r="D874" s="1"/>
      <c r="E874" s="11"/>
      <c r="F874" s="10"/>
      <c r="G874" s="1"/>
      <c r="H874" s="120"/>
      <c r="I874" s="6"/>
      <c r="J874" s="2"/>
      <c r="K874" s="2"/>
      <c r="L874" s="2"/>
      <c r="M874" s="2"/>
      <c r="N874" s="2"/>
      <c r="O874" s="2"/>
      <c r="P874" s="2"/>
      <c r="Q874" s="2"/>
      <c r="R874" s="2"/>
      <c r="S874" s="2"/>
      <c r="T874" s="2"/>
      <c r="U874" s="2"/>
      <c r="V874" s="2"/>
      <c r="W874" s="2"/>
      <c r="X874" s="2"/>
      <c r="Y874" s="2"/>
      <c r="Z874" s="2"/>
    </row>
    <row r="875" spans="2:26" ht="15.75" customHeight="1">
      <c r="B875" s="2"/>
      <c r="C875" s="10"/>
      <c r="D875" s="1"/>
      <c r="E875" s="11"/>
      <c r="F875" s="10"/>
      <c r="G875" s="1"/>
      <c r="H875" s="120"/>
      <c r="I875" s="6"/>
      <c r="J875" s="2"/>
      <c r="K875" s="2"/>
      <c r="L875" s="2"/>
      <c r="M875" s="2"/>
      <c r="N875" s="2"/>
      <c r="O875" s="2"/>
      <c r="P875" s="2"/>
      <c r="Q875" s="2"/>
      <c r="R875" s="2"/>
      <c r="S875" s="2"/>
      <c r="T875" s="2"/>
      <c r="U875" s="2"/>
      <c r="V875" s="2"/>
      <c r="W875" s="2"/>
      <c r="X875" s="2"/>
      <c r="Y875" s="2"/>
      <c r="Z875" s="2"/>
    </row>
    <row r="876" spans="2:26" ht="15.75" customHeight="1">
      <c r="B876" s="2"/>
      <c r="C876" s="10"/>
      <c r="D876" s="1"/>
      <c r="E876" s="11"/>
      <c r="F876" s="10"/>
      <c r="G876" s="1"/>
      <c r="H876" s="120"/>
      <c r="I876" s="6"/>
      <c r="J876" s="2"/>
      <c r="K876" s="2"/>
      <c r="L876" s="2"/>
      <c r="M876" s="2"/>
      <c r="N876" s="2"/>
      <c r="O876" s="2"/>
      <c r="P876" s="2"/>
      <c r="Q876" s="2"/>
      <c r="R876" s="2"/>
      <c r="S876" s="2"/>
      <c r="T876" s="2"/>
      <c r="U876" s="2"/>
      <c r="V876" s="2"/>
      <c r="W876" s="2"/>
      <c r="X876" s="2"/>
      <c r="Y876" s="2"/>
      <c r="Z876" s="2"/>
    </row>
    <row r="877" spans="2:26" ht="15.75" customHeight="1">
      <c r="B877" s="2"/>
      <c r="C877" s="10"/>
      <c r="D877" s="1"/>
      <c r="E877" s="11"/>
      <c r="F877" s="10"/>
      <c r="G877" s="1"/>
      <c r="H877" s="120"/>
      <c r="I877" s="6"/>
      <c r="J877" s="2"/>
      <c r="K877" s="2"/>
      <c r="L877" s="2"/>
      <c r="M877" s="2"/>
      <c r="N877" s="2"/>
      <c r="O877" s="2"/>
      <c r="P877" s="2"/>
      <c r="Q877" s="2"/>
      <c r="R877" s="2"/>
      <c r="S877" s="2"/>
      <c r="T877" s="2"/>
      <c r="U877" s="2"/>
      <c r="V877" s="2"/>
      <c r="W877" s="2"/>
      <c r="X877" s="2"/>
      <c r="Y877" s="2"/>
      <c r="Z877" s="2"/>
    </row>
    <row r="878" spans="2:26" ht="15.75" customHeight="1">
      <c r="B878" s="2"/>
      <c r="C878" s="10"/>
      <c r="D878" s="1"/>
      <c r="E878" s="11"/>
      <c r="F878" s="10"/>
      <c r="G878" s="1"/>
      <c r="H878" s="120"/>
      <c r="I878" s="6"/>
      <c r="J878" s="2"/>
      <c r="K878" s="2"/>
      <c r="L878" s="2"/>
      <c r="M878" s="2"/>
      <c r="N878" s="2"/>
      <c r="O878" s="2"/>
      <c r="P878" s="2"/>
      <c r="Q878" s="2"/>
      <c r="R878" s="2"/>
      <c r="S878" s="2"/>
      <c r="T878" s="2"/>
      <c r="U878" s="2"/>
      <c r="V878" s="2"/>
      <c r="W878" s="2"/>
      <c r="X878" s="2"/>
      <c r="Y878" s="2"/>
      <c r="Z878" s="2"/>
    </row>
    <row r="879" spans="2:26" ht="15.75" customHeight="1">
      <c r="B879" s="2"/>
      <c r="C879" s="10"/>
      <c r="D879" s="1"/>
      <c r="E879" s="11"/>
      <c r="F879" s="10"/>
      <c r="G879" s="1"/>
      <c r="H879" s="120"/>
      <c r="I879" s="6"/>
      <c r="J879" s="2"/>
      <c r="K879" s="2"/>
      <c r="L879" s="2"/>
      <c r="M879" s="2"/>
      <c r="N879" s="2"/>
      <c r="O879" s="2"/>
      <c r="P879" s="2"/>
      <c r="Q879" s="2"/>
      <c r="R879" s="2"/>
      <c r="S879" s="2"/>
      <c r="T879" s="2"/>
      <c r="U879" s="2"/>
      <c r="V879" s="2"/>
      <c r="W879" s="2"/>
      <c r="X879" s="2"/>
      <c r="Y879" s="2"/>
      <c r="Z879" s="2"/>
    </row>
    <row r="880" spans="2:26" ht="15.75" customHeight="1">
      <c r="B880" s="2"/>
      <c r="C880" s="10"/>
      <c r="D880" s="1"/>
      <c r="E880" s="11"/>
      <c r="F880" s="10"/>
      <c r="G880" s="1"/>
      <c r="H880" s="120"/>
      <c r="I880" s="6"/>
      <c r="J880" s="2"/>
      <c r="K880" s="2"/>
      <c r="L880" s="2"/>
      <c r="M880" s="2"/>
      <c r="N880" s="2"/>
      <c r="O880" s="2"/>
      <c r="P880" s="2"/>
      <c r="Q880" s="2"/>
      <c r="R880" s="2"/>
      <c r="S880" s="2"/>
      <c r="T880" s="2"/>
      <c r="U880" s="2"/>
      <c r="V880" s="2"/>
      <c r="W880" s="2"/>
      <c r="X880" s="2"/>
      <c r="Y880" s="2"/>
      <c r="Z880" s="2"/>
    </row>
    <row r="881" spans="2:26" ht="15.75" customHeight="1">
      <c r="B881" s="2"/>
      <c r="C881" s="10"/>
      <c r="D881" s="1"/>
      <c r="E881" s="11"/>
      <c r="F881" s="10"/>
      <c r="G881" s="1"/>
      <c r="H881" s="120"/>
      <c r="I881" s="6"/>
      <c r="J881" s="2"/>
      <c r="K881" s="2"/>
      <c r="L881" s="2"/>
      <c r="M881" s="2"/>
      <c r="N881" s="2"/>
      <c r="O881" s="2"/>
      <c r="P881" s="2"/>
      <c r="Q881" s="2"/>
      <c r="R881" s="2"/>
      <c r="S881" s="2"/>
      <c r="T881" s="2"/>
      <c r="U881" s="2"/>
      <c r="V881" s="2"/>
      <c r="W881" s="2"/>
      <c r="X881" s="2"/>
      <c r="Y881" s="2"/>
      <c r="Z881" s="2"/>
    </row>
    <row r="882" spans="2:26" ht="15.75" customHeight="1">
      <c r="B882" s="2"/>
      <c r="C882" s="10"/>
      <c r="D882" s="1"/>
      <c r="E882" s="11"/>
      <c r="F882" s="10"/>
      <c r="G882" s="1"/>
      <c r="H882" s="120"/>
      <c r="I882" s="6"/>
      <c r="J882" s="2"/>
      <c r="K882" s="2"/>
      <c r="L882" s="2"/>
      <c r="M882" s="2"/>
      <c r="N882" s="2"/>
      <c r="O882" s="2"/>
      <c r="P882" s="2"/>
      <c r="Q882" s="2"/>
      <c r="R882" s="2"/>
      <c r="S882" s="2"/>
      <c r="T882" s="2"/>
      <c r="U882" s="2"/>
      <c r="V882" s="2"/>
      <c r="W882" s="2"/>
      <c r="X882" s="2"/>
      <c r="Y882" s="2"/>
      <c r="Z882" s="2"/>
    </row>
    <row r="883" spans="2:26" ht="15.75" customHeight="1">
      <c r="B883" s="2"/>
      <c r="C883" s="10"/>
      <c r="D883" s="1"/>
      <c r="E883" s="11"/>
      <c r="F883" s="10"/>
      <c r="G883" s="1"/>
      <c r="H883" s="120"/>
      <c r="I883" s="6"/>
      <c r="J883" s="2"/>
      <c r="K883" s="2"/>
      <c r="L883" s="2"/>
      <c r="M883" s="2"/>
      <c r="N883" s="2"/>
      <c r="O883" s="2"/>
      <c r="P883" s="2"/>
      <c r="Q883" s="2"/>
      <c r="R883" s="2"/>
      <c r="S883" s="2"/>
      <c r="T883" s="2"/>
      <c r="U883" s="2"/>
      <c r="V883" s="2"/>
      <c r="W883" s="2"/>
      <c r="X883" s="2"/>
      <c r="Y883" s="2"/>
      <c r="Z883" s="2"/>
    </row>
    <row r="884" spans="2:26" ht="15.75" customHeight="1">
      <c r="B884" s="2"/>
      <c r="C884" s="10"/>
      <c r="D884" s="1"/>
      <c r="E884" s="11"/>
      <c r="F884" s="10"/>
      <c r="G884" s="1"/>
      <c r="H884" s="120"/>
      <c r="I884" s="6"/>
      <c r="J884" s="2"/>
      <c r="K884" s="2"/>
      <c r="L884" s="2"/>
      <c r="M884" s="2"/>
      <c r="N884" s="2"/>
      <c r="O884" s="2"/>
      <c r="P884" s="2"/>
      <c r="Q884" s="2"/>
      <c r="R884" s="2"/>
      <c r="S884" s="2"/>
      <c r="T884" s="2"/>
      <c r="U884" s="2"/>
      <c r="V884" s="2"/>
      <c r="W884" s="2"/>
      <c r="X884" s="2"/>
      <c r="Y884" s="2"/>
      <c r="Z884" s="2"/>
    </row>
    <row r="885" spans="2:26" ht="15.75" customHeight="1">
      <c r="B885" s="2"/>
      <c r="C885" s="10"/>
      <c r="D885" s="1"/>
      <c r="E885" s="11"/>
      <c r="F885" s="10"/>
      <c r="G885" s="1"/>
      <c r="H885" s="120"/>
      <c r="I885" s="6"/>
      <c r="J885" s="2"/>
      <c r="K885" s="2"/>
      <c r="L885" s="2"/>
      <c r="M885" s="2"/>
      <c r="N885" s="2"/>
      <c r="O885" s="2"/>
      <c r="P885" s="2"/>
      <c r="Q885" s="2"/>
      <c r="R885" s="2"/>
      <c r="S885" s="2"/>
      <c r="T885" s="2"/>
      <c r="U885" s="2"/>
      <c r="V885" s="2"/>
      <c r="W885" s="2"/>
      <c r="X885" s="2"/>
      <c r="Y885" s="2"/>
      <c r="Z885" s="2"/>
    </row>
    <row r="886" spans="2:26" ht="15.75" customHeight="1">
      <c r="B886" s="2"/>
      <c r="C886" s="10"/>
      <c r="D886" s="1"/>
      <c r="E886" s="11"/>
      <c r="F886" s="10"/>
      <c r="G886" s="1"/>
      <c r="H886" s="120"/>
      <c r="I886" s="6"/>
      <c r="J886" s="2"/>
      <c r="K886" s="2"/>
      <c r="L886" s="2"/>
      <c r="M886" s="2"/>
      <c r="N886" s="2"/>
      <c r="O886" s="2"/>
      <c r="P886" s="2"/>
      <c r="Q886" s="2"/>
      <c r="R886" s="2"/>
      <c r="S886" s="2"/>
      <c r="T886" s="2"/>
      <c r="U886" s="2"/>
      <c r="V886" s="2"/>
      <c r="W886" s="2"/>
      <c r="X886" s="2"/>
      <c r="Y886" s="2"/>
      <c r="Z886" s="2"/>
    </row>
    <row r="887" spans="2:26" ht="15.75" customHeight="1">
      <c r="B887" s="2"/>
      <c r="C887" s="10"/>
      <c r="D887" s="1"/>
      <c r="E887" s="11"/>
      <c r="F887" s="10"/>
      <c r="G887" s="1"/>
      <c r="H887" s="120"/>
      <c r="I887" s="6"/>
      <c r="J887" s="2"/>
      <c r="K887" s="2"/>
      <c r="L887" s="2"/>
      <c r="M887" s="2"/>
      <c r="N887" s="2"/>
      <c r="O887" s="2"/>
      <c r="P887" s="2"/>
      <c r="Q887" s="2"/>
      <c r="R887" s="2"/>
      <c r="S887" s="2"/>
      <c r="T887" s="2"/>
      <c r="U887" s="2"/>
      <c r="V887" s="2"/>
      <c r="W887" s="2"/>
      <c r="X887" s="2"/>
      <c r="Y887" s="2"/>
      <c r="Z887" s="2"/>
    </row>
    <row r="888" spans="2:26" ht="15.75" customHeight="1">
      <c r="B888" s="2"/>
      <c r="C888" s="10"/>
      <c r="D888" s="1"/>
      <c r="E888" s="11"/>
      <c r="F888" s="10"/>
      <c r="G888" s="1"/>
      <c r="H888" s="120"/>
      <c r="I888" s="6"/>
      <c r="J888" s="2"/>
      <c r="K888" s="2"/>
      <c r="L888" s="2"/>
      <c r="M888" s="2"/>
      <c r="N888" s="2"/>
      <c r="O888" s="2"/>
      <c r="P888" s="2"/>
      <c r="Q888" s="2"/>
      <c r="R888" s="2"/>
      <c r="S888" s="2"/>
      <c r="T888" s="2"/>
      <c r="U888" s="2"/>
      <c r="V888" s="2"/>
      <c r="W888" s="2"/>
      <c r="X888" s="2"/>
      <c r="Y888" s="2"/>
      <c r="Z888" s="2"/>
    </row>
    <row r="889" spans="2:26" ht="15.75" customHeight="1">
      <c r="B889" s="2"/>
      <c r="C889" s="10"/>
      <c r="D889" s="1"/>
      <c r="E889" s="11"/>
      <c r="F889" s="10"/>
      <c r="G889" s="1"/>
      <c r="H889" s="120"/>
      <c r="I889" s="6"/>
      <c r="J889" s="2"/>
      <c r="K889" s="2"/>
      <c r="L889" s="2"/>
      <c r="M889" s="2"/>
      <c r="N889" s="2"/>
      <c r="O889" s="2"/>
      <c r="P889" s="2"/>
      <c r="Q889" s="2"/>
      <c r="R889" s="2"/>
      <c r="S889" s="2"/>
      <c r="T889" s="2"/>
      <c r="U889" s="2"/>
      <c r="V889" s="2"/>
      <c r="W889" s="2"/>
      <c r="X889" s="2"/>
      <c r="Y889" s="2"/>
      <c r="Z889" s="2"/>
    </row>
    <row r="890" spans="2:26" ht="15.75" customHeight="1">
      <c r="B890" s="2"/>
      <c r="C890" s="10"/>
      <c r="D890" s="1"/>
      <c r="E890" s="11"/>
      <c r="F890" s="10"/>
      <c r="G890" s="1"/>
      <c r="H890" s="120"/>
      <c r="I890" s="6"/>
      <c r="J890" s="2"/>
      <c r="K890" s="2"/>
      <c r="L890" s="2"/>
      <c r="M890" s="2"/>
      <c r="N890" s="2"/>
      <c r="O890" s="2"/>
      <c r="P890" s="2"/>
      <c r="Q890" s="2"/>
      <c r="R890" s="2"/>
      <c r="S890" s="2"/>
      <c r="T890" s="2"/>
      <c r="U890" s="2"/>
      <c r="V890" s="2"/>
      <c r="W890" s="2"/>
      <c r="X890" s="2"/>
      <c r="Y890" s="2"/>
      <c r="Z890" s="2"/>
    </row>
    <row r="891" spans="2:26" ht="15.75" customHeight="1">
      <c r="B891" s="2"/>
      <c r="C891" s="10"/>
      <c r="D891" s="1"/>
      <c r="E891" s="11"/>
      <c r="F891" s="10"/>
      <c r="G891" s="1"/>
      <c r="H891" s="120"/>
      <c r="I891" s="6"/>
      <c r="J891" s="2"/>
      <c r="K891" s="2"/>
      <c r="L891" s="2"/>
      <c r="M891" s="2"/>
      <c r="N891" s="2"/>
      <c r="O891" s="2"/>
      <c r="P891" s="2"/>
      <c r="Q891" s="2"/>
      <c r="R891" s="2"/>
      <c r="S891" s="2"/>
      <c r="T891" s="2"/>
      <c r="U891" s="2"/>
      <c r="V891" s="2"/>
      <c r="W891" s="2"/>
      <c r="X891" s="2"/>
      <c r="Y891" s="2"/>
      <c r="Z891" s="2"/>
    </row>
    <row r="892" spans="2:26" ht="15.75" customHeight="1">
      <c r="B892" s="2"/>
      <c r="C892" s="10"/>
      <c r="D892" s="1"/>
      <c r="E892" s="11"/>
      <c r="F892" s="10"/>
      <c r="G892" s="1"/>
      <c r="H892" s="120"/>
      <c r="I892" s="6"/>
      <c r="J892" s="2"/>
      <c r="K892" s="2"/>
      <c r="L892" s="2"/>
      <c r="M892" s="2"/>
      <c r="N892" s="2"/>
      <c r="O892" s="2"/>
      <c r="P892" s="2"/>
      <c r="Q892" s="2"/>
      <c r="R892" s="2"/>
      <c r="S892" s="2"/>
      <c r="T892" s="2"/>
      <c r="U892" s="2"/>
      <c r="V892" s="2"/>
      <c r="W892" s="2"/>
      <c r="X892" s="2"/>
      <c r="Y892" s="2"/>
      <c r="Z892" s="2"/>
    </row>
    <row r="893" spans="2:26" ht="15.75" customHeight="1">
      <c r="B893" s="2"/>
      <c r="C893" s="10"/>
      <c r="D893" s="1"/>
      <c r="E893" s="11"/>
      <c r="F893" s="10"/>
      <c r="G893" s="1"/>
      <c r="H893" s="120"/>
      <c r="I893" s="6"/>
      <c r="J893" s="2"/>
      <c r="K893" s="2"/>
      <c r="L893" s="2"/>
      <c r="M893" s="2"/>
      <c r="N893" s="2"/>
      <c r="O893" s="2"/>
      <c r="P893" s="2"/>
      <c r="Q893" s="2"/>
      <c r="R893" s="2"/>
      <c r="S893" s="2"/>
      <c r="T893" s="2"/>
      <c r="U893" s="2"/>
      <c r="V893" s="2"/>
      <c r="W893" s="2"/>
      <c r="X893" s="2"/>
      <c r="Y893" s="2"/>
      <c r="Z893" s="2"/>
    </row>
    <row r="894" spans="2:26" ht="15.75" customHeight="1">
      <c r="B894" s="2"/>
      <c r="C894" s="10"/>
      <c r="D894" s="1"/>
      <c r="E894" s="11"/>
      <c r="F894" s="10"/>
      <c r="G894" s="1"/>
      <c r="H894" s="120"/>
      <c r="I894" s="6"/>
      <c r="J894" s="2"/>
      <c r="K894" s="2"/>
      <c r="L894" s="2"/>
      <c r="M894" s="2"/>
      <c r="N894" s="2"/>
      <c r="O894" s="2"/>
      <c r="P894" s="2"/>
      <c r="Q894" s="2"/>
      <c r="R894" s="2"/>
      <c r="S894" s="2"/>
      <c r="T894" s="2"/>
      <c r="U894" s="2"/>
      <c r="V894" s="2"/>
      <c r="W894" s="2"/>
      <c r="X894" s="2"/>
      <c r="Y894" s="2"/>
      <c r="Z894" s="2"/>
    </row>
    <row r="895" spans="2:26" ht="15.75" customHeight="1">
      <c r="B895" s="2"/>
      <c r="C895" s="10"/>
      <c r="D895" s="1"/>
      <c r="E895" s="11"/>
      <c r="F895" s="10"/>
      <c r="G895" s="1"/>
      <c r="H895" s="120"/>
      <c r="I895" s="6"/>
      <c r="J895" s="2"/>
      <c r="K895" s="2"/>
      <c r="L895" s="2"/>
      <c r="M895" s="2"/>
      <c r="N895" s="2"/>
      <c r="O895" s="2"/>
      <c r="P895" s="2"/>
      <c r="Q895" s="2"/>
      <c r="R895" s="2"/>
      <c r="S895" s="2"/>
      <c r="T895" s="2"/>
      <c r="U895" s="2"/>
      <c r="V895" s="2"/>
      <c r="W895" s="2"/>
      <c r="X895" s="2"/>
      <c r="Y895" s="2"/>
      <c r="Z895" s="2"/>
    </row>
    <row r="896" spans="2:26" ht="15.75" customHeight="1">
      <c r="B896" s="2"/>
      <c r="C896" s="10"/>
      <c r="D896" s="1"/>
      <c r="E896" s="11"/>
      <c r="F896" s="10"/>
      <c r="G896" s="1"/>
      <c r="H896" s="120"/>
      <c r="I896" s="6"/>
      <c r="J896" s="2"/>
      <c r="K896" s="2"/>
      <c r="L896" s="2"/>
      <c r="M896" s="2"/>
      <c r="N896" s="2"/>
      <c r="O896" s="2"/>
      <c r="P896" s="2"/>
      <c r="Q896" s="2"/>
      <c r="R896" s="2"/>
      <c r="S896" s="2"/>
      <c r="T896" s="2"/>
      <c r="U896" s="2"/>
      <c r="V896" s="2"/>
      <c r="W896" s="2"/>
      <c r="X896" s="2"/>
      <c r="Y896" s="2"/>
      <c r="Z896" s="2"/>
    </row>
    <row r="897" spans="2:26" ht="15.75" customHeight="1">
      <c r="B897" s="2"/>
      <c r="C897" s="10"/>
      <c r="D897" s="1"/>
      <c r="E897" s="11"/>
      <c r="F897" s="10"/>
      <c r="G897" s="1"/>
      <c r="H897" s="120"/>
      <c r="I897" s="6"/>
      <c r="J897" s="2"/>
      <c r="K897" s="2"/>
      <c r="L897" s="2"/>
      <c r="M897" s="2"/>
      <c r="N897" s="2"/>
      <c r="O897" s="2"/>
      <c r="P897" s="2"/>
      <c r="Q897" s="2"/>
      <c r="R897" s="2"/>
      <c r="S897" s="2"/>
      <c r="T897" s="2"/>
      <c r="U897" s="2"/>
      <c r="V897" s="2"/>
      <c r="W897" s="2"/>
      <c r="X897" s="2"/>
      <c r="Y897" s="2"/>
      <c r="Z897" s="2"/>
    </row>
    <row r="898" spans="2:26" ht="15.75" customHeight="1">
      <c r="B898" s="2"/>
      <c r="C898" s="10"/>
      <c r="D898" s="1"/>
      <c r="E898" s="11"/>
      <c r="F898" s="10"/>
      <c r="G898" s="1"/>
      <c r="H898" s="120"/>
      <c r="I898" s="6"/>
      <c r="J898" s="2"/>
      <c r="K898" s="2"/>
      <c r="L898" s="2"/>
      <c r="M898" s="2"/>
      <c r="N898" s="2"/>
      <c r="O898" s="2"/>
      <c r="P898" s="2"/>
      <c r="Q898" s="2"/>
      <c r="R898" s="2"/>
      <c r="S898" s="2"/>
      <c r="T898" s="2"/>
      <c r="U898" s="2"/>
      <c r="V898" s="2"/>
      <c r="W898" s="2"/>
      <c r="X898" s="2"/>
      <c r="Y898" s="2"/>
      <c r="Z898" s="2"/>
    </row>
    <row r="899" spans="2:26" ht="15.75" customHeight="1">
      <c r="B899" s="2"/>
      <c r="C899" s="10"/>
      <c r="D899" s="1"/>
      <c r="E899" s="11"/>
      <c r="F899" s="10"/>
      <c r="G899" s="1"/>
      <c r="H899" s="120"/>
      <c r="I899" s="6"/>
      <c r="J899" s="2"/>
      <c r="K899" s="2"/>
      <c r="L899" s="2"/>
      <c r="M899" s="2"/>
      <c r="N899" s="2"/>
      <c r="O899" s="2"/>
      <c r="P899" s="2"/>
      <c r="Q899" s="2"/>
      <c r="R899" s="2"/>
      <c r="S899" s="2"/>
      <c r="T899" s="2"/>
      <c r="U899" s="2"/>
      <c r="V899" s="2"/>
      <c r="W899" s="2"/>
      <c r="X899" s="2"/>
      <c r="Y899" s="2"/>
      <c r="Z899" s="2"/>
    </row>
    <row r="900" spans="2:26" ht="15.75" customHeight="1">
      <c r="B900" s="2"/>
      <c r="C900" s="10"/>
      <c r="D900" s="1"/>
      <c r="E900" s="11"/>
      <c r="F900" s="10"/>
      <c r="G900" s="1"/>
      <c r="H900" s="120"/>
      <c r="I900" s="6"/>
      <c r="J900" s="2"/>
      <c r="K900" s="2"/>
      <c r="L900" s="2"/>
      <c r="M900" s="2"/>
      <c r="N900" s="2"/>
      <c r="O900" s="2"/>
      <c r="P900" s="2"/>
      <c r="Q900" s="2"/>
      <c r="R900" s="2"/>
      <c r="S900" s="2"/>
      <c r="T900" s="2"/>
      <c r="U900" s="2"/>
      <c r="V900" s="2"/>
      <c r="W900" s="2"/>
      <c r="X900" s="2"/>
      <c r="Y900" s="2"/>
      <c r="Z900" s="2"/>
    </row>
    <row r="901" spans="2:26" ht="15.75" customHeight="1">
      <c r="B901" s="2"/>
      <c r="C901" s="10"/>
      <c r="D901" s="1"/>
      <c r="E901" s="11"/>
      <c r="F901" s="10"/>
      <c r="G901" s="1"/>
      <c r="H901" s="120"/>
      <c r="I901" s="6"/>
      <c r="J901" s="2"/>
      <c r="K901" s="2"/>
      <c r="L901" s="2"/>
      <c r="M901" s="2"/>
      <c r="N901" s="2"/>
      <c r="O901" s="2"/>
      <c r="P901" s="2"/>
      <c r="Q901" s="2"/>
      <c r="R901" s="2"/>
      <c r="S901" s="2"/>
      <c r="T901" s="2"/>
      <c r="U901" s="2"/>
      <c r="V901" s="2"/>
      <c r="W901" s="2"/>
      <c r="X901" s="2"/>
      <c r="Y901" s="2"/>
      <c r="Z901" s="2"/>
    </row>
    <row r="902" spans="2:26" ht="15.75" customHeight="1">
      <c r="B902" s="2"/>
      <c r="C902" s="10"/>
      <c r="D902" s="1"/>
      <c r="E902" s="11"/>
      <c r="F902" s="10"/>
      <c r="G902" s="1"/>
      <c r="H902" s="120"/>
      <c r="I902" s="6"/>
      <c r="J902" s="2"/>
      <c r="K902" s="2"/>
      <c r="L902" s="2"/>
      <c r="M902" s="2"/>
      <c r="N902" s="2"/>
      <c r="O902" s="2"/>
      <c r="P902" s="2"/>
      <c r="Q902" s="2"/>
      <c r="R902" s="2"/>
      <c r="S902" s="2"/>
      <c r="T902" s="2"/>
      <c r="U902" s="2"/>
      <c r="V902" s="2"/>
      <c r="W902" s="2"/>
      <c r="X902" s="2"/>
      <c r="Y902" s="2"/>
      <c r="Z902" s="2"/>
    </row>
    <row r="903" spans="2:26" ht="15.75" customHeight="1">
      <c r="B903" s="2"/>
      <c r="C903" s="10"/>
      <c r="D903" s="1"/>
      <c r="E903" s="11"/>
      <c r="F903" s="10"/>
      <c r="G903" s="1"/>
      <c r="H903" s="120"/>
      <c r="I903" s="6"/>
      <c r="J903" s="2"/>
      <c r="K903" s="2"/>
      <c r="L903" s="2"/>
      <c r="M903" s="2"/>
      <c r="N903" s="2"/>
      <c r="O903" s="2"/>
      <c r="P903" s="2"/>
      <c r="Q903" s="2"/>
      <c r="R903" s="2"/>
      <c r="S903" s="2"/>
      <c r="T903" s="2"/>
      <c r="U903" s="2"/>
      <c r="V903" s="2"/>
      <c r="W903" s="2"/>
      <c r="X903" s="2"/>
      <c r="Y903" s="2"/>
      <c r="Z903" s="2"/>
    </row>
    <row r="904" spans="2:26" ht="15.75" customHeight="1">
      <c r="B904" s="2"/>
      <c r="C904" s="10"/>
      <c r="D904" s="1"/>
      <c r="E904" s="11"/>
      <c r="F904" s="10"/>
      <c r="G904" s="1"/>
      <c r="H904" s="120"/>
      <c r="I904" s="6"/>
      <c r="J904" s="2"/>
      <c r="K904" s="2"/>
      <c r="L904" s="2"/>
      <c r="M904" s="2"/>
      <c r="N904" s="2"/>
      <c r="O904" s="2"/>
      <c r="P904" s="2"/>
      <c r="Q904" s="2"/>
      <c r="R904" s="2"/>
      <c r="S904" s="2"/>
      <c r="T904" s="2"/>
      <c r="U904" s="2"/>
      <c r="V904" s="2"/>
      <c r="W904" s="2"/>
      <c r="X904" s="2"/>
      <c r="Y904" s="2"/>
      <c r="Z904" s="2"/>
    </row>
    <row r="905" spans="2:26" ht="15.75" customHeight="1">
      <c r="B905" s="2"/>
      <c r="C905" s="10"/>
      <c r="D905" s="1"/>
      <c r="E905" s="11"/>
      <c r="F905" s="10"/>
      <c r="G905" s="1"/>
      <c r="H905" s="120"/>
      <c r="I905" s="6"/>
      <c r="J905" s="2"/>
      <c r="K905" s="2"/>
      <c r="L905" s="2"/>
      <c r="M905" s="2"/>
      <c r="N905" s="2"/>
      <c r="O905" s="2"/>
      <c r="P905" s="2"/>
      <c r="Q905" s="2"/>
      <c r="R905" s="2"/>
      <c r="S905" s="2"/>
      <c r="T905" s="2"/>
      <c r="U905" s="2"/>
      <c r="V905" s="2"/>
      <c r="W905" s="2"/>
      <c r="X905" s="2"/>
      <c r="Y905" s="2"/>
      <c r="Z905" s="2"/>
    </row>
    <row r="906" spans="2:26" ht="15.75" customHeight="1">
      <c r="B906" s="2"/>
      <c r="C906" s="10"/>
      <c r="D906" s="1"/>
      <c r="E906" s="11"/>
      <c r="F906" s="10"/>
      <c r="G906" s="1"/>
      <c r="H906" s="120"/>
      <c r="I906" s="6"/>
      <c r="J906" s="2"/>
      <c r="K906" s="2"/>
      <c r="L906" s="2"/>
      <c r="M906" s="2"/>
      <c r="N906" s="2"/>
      <c r="O906" s="2"/>
      <c r="P906" s="2"/>
      <c r="Q906" s="2"/>
      <c r="R906" s="2"/>
      <c r="S906" s="2"/>
      <c r="T906" s="2"/>
      <c r="U906" s="2"/>
      <c r="V906" s="2"/>
      <c r="W906" s="2"/>
      <c r="X906" s="2"/>
      <c r="Y906" s="2"/>
      <c r="Z906" s="2"/>
    </row>
    <row r="907" spans="2:26" ht="15.75" customHeight="1">
      <c r="B907" s="2"/>
      <c r="C907" s="10"/>
      <c r="D907" s="1"/>
      <c r="E907" s="11"/>
      <c r="F907" s="10"/>
      <c r="G907" s="1"/>
      <c r="H907" s="120"/>
      <c r="I907" s="6"/>
      <c r="J907" s="2"/>
      <c r="K907" s="2"/>
      <c r="L907" s="2"/>
      <c r="M907" s="2"/>
      <c r="N907" s="2"/>
      <c r="O907" s="2"/>
      <c r="P907" s="2"/>
      <c r="Q907" s="2"/>
      <c r="R907" s="2"/>
      <c r="S907" s="2"/>
      <c r="T907" s="2"/>
      <c r="U907" s="2"/>
      <c r="V907" s="2"/>
      <c r="W907" s="2"/>
      <c r="X907" s="2"/>
      <c r="Y907" s="2"/>
      <c r="Z907" s="2"/>
    </row>
    <row r="908" spans="2:26" ht="15.75" customHeight="1">
      <c r="B908" s="2"/>
      <c r="C908" s="10"/>
      <c r="D908" s="1"/>
      <c r="E908" s="11"/>
      <c r="F908" s="10"/>
      <c r="G908" s="1"/>
      <c r="H908" s="120"/>
      <c r="I908" s="6"/>
      <c r="J908" s="2"/>
      <c r="K908" s="2"/>
      <c r="L908" s="2"/>
      <c r="M908" s="2"/>
      <c r="N908" s="2"/>
      <c r="O908" s="2"/>
      <c r="P908" s="2"/>
      <c r="Q908" s="2"/>
      <c r="R908" s="2"/>
      <c r="S908" s="2"/>
      <c r="T908" s="2"/>
      <c r="U908" s="2"/>
      <c r="V908" s="2"/>
      <c r="W908" s="2"/>
      <c r="X908" s="2"/>
      <c r="Y908" s="2"/>
      <c r="Z908" s="2"/>
    </row>
    <row r="909" spans="2:26" ht="15.75" customHeight="1">
      <c r="B909" s="2"/>
      <c r="C909" s="10"/>
      <c r="D909" s="1"/>
      <c r="E909" s="11"/>
      <c r="F909" s="10"/>
      <c r="G909" s="1"/>
      <c r="H909" s="120"/>
      <c r="I909" s="6"/>
      <c r="J909" s="2"/>
      <c r="K909" s="2"/>
      <c r="L909" s="2"/>
      <c r="M909" s="2"/>
      <c r="N909" s="2"/>
      <c r="O909" s="2"/>
      <c r="P909" s="2"/>
      <c r="Q909" s="2"/>
      <c r="R909" s="2"/>
      <c r="S909" s="2"/>
      <c r="T909" s="2"/>
      <c r="U909" s="2"/>
      <c r="V909" s="2"/>
      <c r="W909" s="2"/>
      <c r="X909" s="2"/>
      <c r="Y909" s="2"/>
      <c r="Z909" s="2"/>
    </row>
    <row r="910" spans="2:26" ht="15.75" customHeight="1">
      <c r="B910" s="2"/>
      <c r="C910" s="10"/>
      <c r="D910" s="1"/>
      <c r="E910" s="11"/>
      <c r="F910" s="10"/>
      <c r="G910" s="1"/>
      <c r="H910" s="120"/>
      <c r="I910" s="6"/>
      <c r="J910" s="2"/>
      <c r="K910" s="2"/>
      <c r="L910" s="2"/>
      <c r="M910" s="2"/>
      <c r="N910" s="2"/>
      <c r="O910" s="2"/>
      <c r="P910" s="2"/>
      <c r="Q910" s="2"/>
      <c r="R910" s="2"/>
      <c r="S910" s="2"/>
      <c r="T910" s="2"/>
      <c r="U910" s="2"/>
      <c r="V910" s="2"/>
      <c r="W910" s="2"/>
      <c r="X910" s="2"/>
      <c r="Y910" s="2"/>
      <c r="Z910" s="2"/>
    </row>
    <row r="911" spans="2:26" ht="15.75" customHeight="1">
      <c r="B911" s="2"/>
      <c r="C911" s="10"/>
      <c r="D911" s="1"/>
      <c r="E911" s="11"/>
      <c r="F911" s="10"/>
      <c r="G911" s="1"/>
      <c r="H911" s="120"/>
      <c r="I911" s="6"/>
      <c r="J911" s="2"/>
      <c r="K911" s="2"/>
      <c r="L911" s="2"/>
      <c r="M911" s="2"/>
      <c r="N911" s="2"/>
      <c r="O911" s="2"/>
      <c r="P911" s="2"/>
      <c r="Q911" s="2"/>
      <c r="R911" s="2"/>
      <c r="S911" s="2"/>
      <c r="T911" s="2"/>
      <c r="U911" s="2"/>
      <c r="V911" s="2"/>
      <c r="W911" s="2"/>
      <c r="X911" s="2"/>
      <c r="Y911" s="2"/>
      <c r="Z911" s="2"/>
    </row>
    <row r="912" spans="2:26" ht="15.75" customHeight="1">
      <c r="B912" s="2"/>
      <c r="C912" s="10"/>
      <c r="D912" s="1"/>
      <c r="E912" s="11"/>
      <c r="F912" s="10"/>
      <c r="G912" s="1"/>
      <c r="H912" s="120"/>
      <c r="I912" s="6"/>
      <c r="J912" s="2"/>
      <c r="K912" s="2"/>
      <c r="L912" s="2"/>
      <c r="M912" s="2"/>
      <c r="N912" s="2"/>
      <c r="O912" s="2"/>
      <c r="P912" s="2"/>
      <c r="Q912" s="2"/>
      <c r="R912" s="2"/>
      <c r="S912" s="2"/>
      <c r="T912" s="2"/>
      <c r="U912" s="2"/>
      <c r="V912" s="2"/>
      <c r="W912" s="2"/>
      <c r="X912" s="2"/>
      <c r="Y912" s="2"/>
      <c r="Z912" s="2"/>
    </row>
    <row r="913" spans="2:26" ht="15.75" customHeight="1">
      <c r="B913" s="2"/>
      <c r="C913" s="10"/>
      <c r="D913" s="1"/>
      <c r="E913" s="11"/>
      <c r="F913" s="10"/>
      <c r="G913" s="1"/>
      <c r="H913" s="120"/>
      <c r="I913" s="6"/>
      <c r="J913" s="2"/>
      <c r="K913" s="2"/>
      <c r="L913" s="2"/>
      <c r="M913" s="2"/>
      <c r="N913" s="2"/>
      <c r="O913" s="2"/>
      <c r="P913" s="2"/>
      <c r="Q913" s="2"/>
      <c r="R913" s="2"/>
      <c r="S913" s="2"/>
      <c r="T913" s="2"/>
      <c r="U913" s="2"/>
      <c r="V913" s="2"/>
      <c r="W913" s="2"/>
      <c r="X913" s="2"/>
      <c r="Y913" s="2"/>
      <c r="Z913" s="2"/>
    </row>
    <row r="914" spans="2:26" ht="15.75" customHeight="1">
      <c r="B914" s="2"/>
      <c r="C914" s="10"/>
      <c r="D914" s="1"/>
      <c r="E914" s="11"/>
      <c r="F914" s="10"/>
      <c r="G914" s="1"/>
      <c r="H914" s="120"/>
      <c r="I914" s="6"/>
      <c r="J914" s="2"/>
      <c r="K914" s="2"/>
      <c r="L914" s="2"/>
      <c r="M914" s="2"/>
      <c r="N914" s="2"/>
      <c r="O914" s="2"/>
      <c r="P914" s="2"/>
      <c r="Q914" s="2"/>
      <c r="R914" s="2"/>
      <c r="S914" s="2"/>
      <c r="T914" s="2"/>
      <c r="U914" s="2"/>
      <c r="V914" s="2"/>
      <c r="W914" s="2"/>
      <c r="X914" s="2"/>
      <c r="Y914" s="2"/>
      <c r="Z914" s="2"/>
    </row>
    <row r="915" spans="2:26" ht="15.75" customHeight="1">
      <c r="B915" s="2"/>
      <c r="C915" s="10"/>
      <c r="D915" s="1"/>
      <c r="E915" s="11"/>
      <c r="F915" s="10"/>
      <c r="G915" s="1"/>
      <c r="H915" s="120"/>
      <c r="I915" s="6"/>
      <c r="J915" s="2"/>
      <c r="K915" s="2"/>
      <c r="L915" s="2"/>
      <c r="M915" s="2"/>
      <c r="N915" s="2"/>
      <c r="O915" s="2"/>
      <c r="P915" s="2"/>
      <c r="Q915" s="2"/>
      <c r="R915" s="2"/>
      <c r="S915" s="2"/>
      <c r="T915" s="2"/>
      <c r="U915" s="2"/>
      <c r="V915" s="2"/>
      <c r="W915" s="2"/>
      <c r="X915" s="2"/>
      <c r="Y915" s="2"/>
      <c r="Z915" s="2"/>
    </row>
    <row r="916" spans="2:26" ht="15.75" customHeight="1">
      <c r="B916" s="2"/>
      <c r="C916" s="10"/>
      <c r="D916" s="1"/>
      <c r="E916" s="11"/>
      <c r="F916" s="10"/>
      <c r="G916" s="1"/>
      <c r="H916" s="120"/>
      <c r="I916" s="6"/>
      <c r="J916" s="2"/>
      <c r="K916" s="2"/>
      <c r="L916" s="2"/>
      <c r="M916" s="2"/>
      <c r="N916" s="2"/>
      <c r="O916" s="2"/>
      <c r="P916" s="2"/>
      <c r="Q916" s="2"/>
      <c r="R916" s="2"/>
      <c r="S916" s="2"/>
      <c r="T916" s="2"/>
      <c r="U916" s="2"/>
      <c r="V916" s="2"/>
      <c r="W916" s="2"/>
      <c r="X916" s="2"/>
      <c r="Y916" s="2"/>
      <c r="Z916" s="2"/>
    </row>
    <row r="917" spans="2:26" ht="15.75" customHeight="1">
      <c r="B917" s="2"/>
      <c r="C917" s="10"/>
      <c r="D917" s="1"/>
      <c r="E917" s="11"/>
      <c r="F917" s="10"/>
      <c r="G917" s="1"/>
      <c r="H917" s="120"/>
      <c r="I917" s="6"/>
      <c r="J917" s="2"/>
      <c r="K917" s="2"/>
      <c r="L917" s="2"/>
      <c r="M917" s="2"/>
      <c r="N917" s="2"/>
      <c r="O917" s="2"/>
      <c r="P917" s="2"/>
      <c r="Q917" s="2"/>
      <c r="R917" s="2"/>
      <c r="S917" s="2"/>
      <c r="T917" s="2"/>
      <c r="U917" s="2"/>
      <c r="V917" s="2"/>
      <c r="W917" s="2"/>
      <c r="X917" s="2"/>
      <c r="Y917" s="2"/>
      <c r="Z917" s="2"/>
    </row>
    <row r="918" spans="2:26" ht="15.75" customHeight="1">
      <c r="B918" s="2"/>
      <c r="C918" s="10"/>
      <c r="D918" s="1"/>
      <c r="E918" s="11"/>
      <c r="F918" s="10"/>
      <c r="G918" s="1"/>
      <c r="H918" s="120"/>
      <c r="I918" s="6"/>
      <c r="J918" s="2"/>
      <c r="K918" s="2"/>
      <c r="L918" s="2"/>
      <c r="M918" s="2"/>
      <c r="N918" s="2"/>
      <c r="O918" s="2"/>
      <c r="P918" s="2"/>
      <c r="Q918" s="2"/>
      <c r="R918" s="2"/>
      <c r="S918" s="2"/>
      <c r="T918" s="2"/>
      <c r="U918" s="2"/>
      <c r="V918" s="2"/>
      <c r="W918" s="2"/>
      <c r="X918" s="2"/>
      <c r="Y918" s="2"/>
      <c r="Z918" s="2"/>
    </row>
    <row r="919" spans="2:26" ht="15.75" customHeight="1">
      <c r="B919" s="2"/>
      <c r="C919" s="10"/>
      <c r="D919" s="1"/>
      <c r="E919" s="11"/>
      <c r="F919" s="10"/>
      <c r="G919" s="1"/>
      <c r="H919" s="120"/>
      <c r="I919" s="6"/>
      <c r="J919" s="2"/>
      <c r="K919" s="2"/>
      <c r="L919" s="2"/>
      <c r="M919" s="2"/>
      <c r="N919" s="2"/>
      <c r="O919" s="2"/>
      <c r="P919" s="2"/>
      <c r="Q919" s="2"/>
      <c r="R919" s="2"/>
      <c r="S919" s="2"/>
      <c r="T919" s="2"/>
      <c r="U919" s="2"/>
      <c r="V919" s="2"/>
      <c r="W919" s="2"/>
      <c r="X919" s="2"/>
      <c r="Y919" s="2"/>
      <c r="Z919" s="2"/>
    </row>
    <row r="920" spans="2:26" ht="15.75" customHeight="1">
      <c r="B920" s="2"/>
      <c r="C920" s="10"/>
      <c r="D920" s="1"/>
      <c r="E920" s="11"/>
      <c r="F920" s="10"/>
      <c r="G920" s="1"/>
      <c r="H920" s="120"/>
      <c r="I920" s="6"/>
      <c r="J920" s="2"/>
      <c r="K920" s="2"/>
      <c r="L920" s="2"/>
      <c r="M920" s="2"/>
      <c r="N920" s="2"/>
      <c r="O920" s="2"/>
      <c r="P920" s="2"/>
      <c r="Q920" s="2"/>
      <c r="R920" s="2"/>
      <c r="S920" s="2"/>
      <c r="T920" s="2"/>
      <c r="U920" s="2"/>
      <c r="V920" s="2"/>
      <c r="W920" s="2"/>
      <c r="X920" s="2"/>
      <c r="Y920" s="2"/>
      <c r="Z920" s="2"/>
    </row>
    <row r="921" spans="2:26" ht="15.75" customHeight="1">
      <c r="B921" s="2"/>
      <c r="C921" s="10"/>
      <c r="D921" s="1"/>
      <c r="E921" s="11"/>
      <c r="F921" s="10"/>
      <c r="G921" s="1"/>
      <c r="H921" s="120"/>
      <c r="I921" s="6"/>
      <c r="J921" s="2"/>
      <c r="K921" s="2"/>
      <c r="L921" s="2"/>
      <c r="M921" s="2"/>
      <c r="N921" s="2"/>
      <c r="O921" s="2"/>
      <c r="P921" s="2"/>
      <c r="Q921" s="2"/>
      <c r="R921" s="2"/>
      <c r="S921" s="2"/>
      <c r="T921" s="2"/>
      <c r="U921" s="2"/>
      <c r="V921" s="2"/>
      <c r="W921" s="2"/>
      <c r="X921" s="2"/>
      <c r="Y921" s="2"/>
      <c r="Z921" s="2"/>
    </row>
    <row r="922" spans="2:26" ht="15.75" customHeight="1">
      <c r="B922" s="2"/>
      <c r="C922" s="10"/>
      <c r="D922" s="1"/>
      <c r="E922" s="11"/>
      <c r="F922" s="10"/>
      <c r="G922" s="1"/>
      <c r="H922" s="120"/>
      <c r="I922" s="6"/>
      <c r="J922" s="2"/>
      <c r="K922" s="2"/>
      <c r="L922" s="2"/>
      <c r="M922" s="2"/>
      <c r="N922" s="2"/>
      <c r="O922" s="2"/>
      <c r="P922" s="2"/>
      <c r="Q922" s="2"/>
      <c r="R922" s="2"/>
      <c r="S922" s="2"/>
      <c r="T922" s="2"/>
      <c r="U922" s="2"/>
      <c r="V922" s="2"/>
      <c r="W922" s="2"/>
      <c r="X922" s="2"/>
      <c r="Y922" s="2"/>
      <c r="Z922" s="2"/>
    </row>
    <row r="923" spans="2:26" ht="15.75" customHeight="1">
      <c r="B923" s="2"/>
      <c r="C923" s="10"/>
      <c r="D923" s="1"/>
      <c r="E923" s="11"/>
      <c r="F923" s="10"/>
      <c r="G923" s="1"/>
      <c r="H923" s="120"/>
      <c r="I923" s="6"/>
      <c r="J923" s="2"/>
      <c r="K923" s="2"/>
      <c r="L923" s="2"/>
      <c r="M923" s="2"/>
      <c r="N923" s="2"/>
      <c r="O923" s="2"/>
      <c r="P923" s="2"/>
      <c r="Q923" s="2"/>
      <c r="R923" s="2"/>
      <c r="S923" s="2"/>
      <c r="T923" s="2"/>
      <c r="U923" s="2"/>
      <c r="V923" s="2"/>
      <c r="W923" s="2"/>
      <c r="X923" s="2"/>
      <c r="Y923" s="2"/>
      <c r="Z923" s="2"/>
    </row>
    <row r="924" spans="2:26" ht="15.75" customHeight="1">
      <c r="B924" s="2"/>
      <c r="C924" s="10"/>
      <c r="D924" s="1"/>
      <c r="E924" s="11"/>
      <c r="F924" s="10"/>
      <c r="G924" s="1"/>
      <c r="H924" s="120"/>
      <c r="I924" s="6"/>
      <c r="J924" s="2"/>
      <c r="K924" s="2"/>
      <c r="L924" s="2"/>
      <c r="M924" s="2"/>
      <c r="N924" s="2"/>
      <c r="O924" s="2"/>
      <c r="P924" s="2"/>
      <c r="Q924" s="2"/>
      <c r="R924" s="2"/>
      <c r="S924" s="2"/>
      <c r="T924" s="2"/>
      <c r="U924" s="2"/>
      <c r="V924" s="2"/>
      <c r="W924" s="2"/>
      <c r="X924" s="2"/>
      <c r="Y924" s="2"/>
      <c r="Z924" s="2"/>
    </row>
    <row r="925" spans="2:26" ht="15.75" customHeight="1">
      <c r="B925" s="2"/>
      <c r="C925" s="10"/>
      <c r="D925" s="1"/>
      <c r="E925" s="11"/>
      <c r="F925" s="10"/>
      <c r="G925" s="1"/>
      <c r="H925" s="120"/>
      <c r="I925" s="6"/>
      <c r="J925" s="2"/>
      <c r="K925" s="2"/>
      <c r="L925" s="2"/>
      <c r="M925" s="2"/>
      <c r="N925" s="2"/>
      <c r="O925" s="2"/>
      <c r="P925" s="2"/>
      <c r="Q925" s="2"/>
      <c r="R925" s="2"/>
      <c r="S925" s="2"/>
      <c r="T925" s="2"/>
      <c r="U925" s="2"/>
      <c r="V925" s="2"/>
      <c r="W925" s="2"/>
      <c r="X925" s="2"/>
      <c r="Y925" s="2"/>
      <c r="Z925" s="2"/>
    </row>
    <row r="926" spans="2:26" ht="15.75" customHeight="1">
      <c r="B926" s="2"/>
      <c r="C926" s="10"/>
      <c r="D926" s="1"/>
      <c r="E926" s="11"/>
      <c r="F926" s="10"/>
      <c r="G926" s="1"/>
      <c r="H926" s="120"/>
      <c r="I926" s="6"/>
      <c r="J926" s="2"/>
      <c r="K926" s="2"/>
      <c r="L926" s="2"/>
      <c r="M926" s="2"/>
      <c r="N926" s="2"/>
      <c r="O926" s="2"/>
      <c r="P926" s="2"/>
      <c r="Q926" s="2"/>
      <c r="R926" s="2"/>
      <c r="S926" s="2"/>
      <c r="T926" s="2"/>
      <c r="U926" s="2"/>
      <c r="V926" s="2"/>
      <c r="W926" s="2"/>
      <c r="X926" s="2"/>
      <c r="Y926" s="2"/>
      <c r="Z926" s="2"/>
    </row>
    <row r="927" spans="2:26" ht="15.75" customHeight="1">
      <c r="B927" s="2"/>
      <c r="C927" s="10"/>
      <c r="D927" s="1"/>
      <c r="E927" s="11"/>
      <c r="F927" s="10"/>
      <c r="G927" s="1"/>
      <c r="H927" s="120"/>
      <c r="I927" s="6"/>
      <c r="J927" s="2"/>
      <c r="K927" s="2"/>
      <c r="L927" s="2"/>
      <c r="M927" s="2"/>
      <c r="N927" s="2"/>
      <c r="O927" s="2"/>
      <c r="P927" s="2"/>
      <c r="Q927" s="2"/>
      <c r="R927" s="2"/>
      <c r="S927" s="2"/>
      <c r="T927" s="2"/>
      <c r="U927" s="2"/>
      <c r="V927" s="2"/>
      <c r="W927" s="2"/>
      <c r="X927" s="2"/>
      <c r="Y927" s="2"/>
      <c r="Z927" s="2"/>
    </row>
    <row r="928" spans="2:26" ht="15.75" customHeight="1">
      <c r="B928" s="2"/>
      <c r="C928" s="10"/>
      <c r="D928" s="1"/>
      <c r="E928" s="11"/>
      <c r="F928" s="10"/>
      <c r="G928" s="1"/>
      <c r="H928" s="120"/>
      <c r="I928" s="6"/>
      <c r="J928" s="2"/>
      <c r="K928" s="2"/>
      <c r="L928" s="2"/>
      <c r="M928" s="2"/>
      <c r="N928" s="2"/>
      <c r="O928" s="2"/>
      <c r="P928" s="2"/>
      <c r="Q928" s="2"/>
      <c r="R928" s="2"/>
      <c r="S928" s="2"/>
      <c r="T928" s="2"/>
      <c r="U928" s="2"/>
      <c r="V928" s="2"/>
      <c r="W928" s="2"/>
      <c r="X928" s="2"/>
      <c r="Y928" s="2"/>
      <c r="Z928" s="2"/>
    </row>
    <row r="929" spans="2:26" ht="15.75" customHeight="1">
      <c r="B929" s="2"/>
      <c r="C929" s="10"/>
      <c r="D929" s="1"/>
      <c r="E929" s="11"/>
      <c r="F929" s="10"/>
      <c r="G929" s="1"/>
      <c r="H929" s="120"/>
      <c r="I929" s="6"/>
      <c r="J929" s="2"/>
      <c r="K929" s="2"/>
      <c r="L929" s="2"/>
      <c r="M929" s="2"/>
      <c r="N929" s="2"/>
      <c r="O929" s="2"/>
      <c r="P929" s="2"/>
      <c r="Q929" s="2"/>
      <c r="R929" s="2"/>
      <c r="S929" s="2"/>
      <c r="T929" s="2"/>
      <c r="U929" s="2"/>
      <c r="V929" s="2"/>
      <c r="W929" s="2"/>
      <c r="X929" s="2"/>
      <c r="Y929" s="2"/>
      <c r="Z929" s="2"/>
    </row>
    <row r="930" spans="2:26" ht="15.75" customHeight="1">
      <c r="B930" s="2"/>
      <c r="C930" s="10"/>
      <c r="D930" s="1"/>
      <c r="E930" s="11"/>
      <c r="F930" s="10"/>
      <c r="G930" s="1"/>
      <c r="H930" s="120"/>
      <c r="I930" s="6"/>
      <c r="J930" s="2"/>
      <c r="K930" s="2"/>
      <c r="L930" s="2"/>
      <c r="M930" s="2"/>
      <c r="N930" s="2"/>
      <c r="O930" s="2"/>
      <c r="P930" s="2"/>
      <c r="Q930" s="2"/>
      <c r="R930" s="2"/>
      <c r="S930" s="2"/>
      <c r="T930" s="2"/>
      <c r="U930" s="2"/>
      <c r="V930" s="2"/>
      <c r="W930" s="2"/>
      <c r="X930" s="2"/>
      <c r="Y930" s="2"/>
      <c r="Z930" s="2"/>
    </row>
    <row r="931" spans="2:26" ht="15.75" customHeight="1">
      <c r="B931" s="2"/>
      <c r="C931" s="10"/>
      <c r="D931" s="1"/>
      <c r="E931" s="11"/>
      <c r="F931" s="10"/>
      <c r="G931" s="1"/>
      <c r="H931" s="120"/>
      <c r="I931" s="6"/>
      <c r="J931" s="2"/>
      <c r="K931" s="2"/>
      <c r="L931" s="2"/>
      <c r="M931" s="2"/>
      <c r="N931" s="2"/>
      <c r="O931" s="2"/>
      <c r="P931" s="2"/>
      <c r="Q931" s="2"/>
      <c r="R931" s="2"/>
      <c r="S931" s="2"/>
      <c r="T931" s="2"/>
      <c r="U931" s="2"/>
      <c r="V931" s="2"/>
      <c r="W931" s="2"/>
      <c r="X931" s="2"/>
      <c r="Y931" s="2"/>
      <c r="Z931" s="2"/>
    </row>
    <row r="932" spans="2:26" ht="15.75" customHeight="1">
      <c r="B932" s="2"/>
      <c r="C932" s="10"/>
      <c r="D932" s="1"/>
      <c r="E932" s="11"/>
      <c r="F932" s="10"/>
      <c r="G932" s="1"/>
      <c r="H932" s="120"/>
      <c r="I932" s="6"/>
      <c r="J932" s="2"/>
      <c r="K932" s="2"/>
      <c r="L932" s="2"/>
      <c r="M932" s="2"/>
      <c r="N932" s="2"/>
      <c r="O932" s="2"/>
      <c r="P932" s="2"/>
      <c r="Q932" s="2"/>
      <c r="R932" s="2"/>
      <c r="S932" s="2"/>
      <c r="T932" s="2"/>
      <c r="U932" s="2"/>
      <c r="V932" s="2"/>
      <c r="W932" s="2"/>
      <c r="X932" s="2"/>
      <c r="Y932" s="2"/>
      <c r="Z932" s="2"/>
    </row>
    <row r="933" spans="2:26" ht="15.75" customHeight="1">
      <c r="B933" s="2"/>
      <c r="C933" s="10"/>
      <c r="D933" s="1"/>
      <c r="E933" s="11"/>
      <c r="F933" s="10"/>
      <c r="G933" s="1"/>
      <c r="H933" s="120"/>
      <c r="I933" s="6"/>
      <c r="J933" s="2"/>
      <c r="K933" s="2"/>
      <c r="L933" s="2"/>
      <c r="M933" s="2"/>
      <c r="N933" s="2"/>
      <c r="O933" s="2"/>
      <c r="P933" s="2"/>
      <c r="Q933" s="2"/>
      <c r="R933" s="2"/>
      <c r="S933" s="2"/>
      <c r="T933" s="2"/>
      <c r="U933" s="2"/>
      <c r="V933" s="2"/>
      <c r="W933" s="2"/>
      <c r="X933" s="2"/>
      <c r="Y933" s="2"/>
      <c r="Z933" s="2"/>
    </row>
    <row r="934" spans="2:26" ht="15.75" customHeight="1">
      <c r="B934" s="2"/>
      <c r="C934" s="10"/>
      <c r="D934" s="1"/>
      <c r="E934" s="11"/>
      <c r="F934" s="10"/>
      <c r="G934" s="1"/>
      <c r="H934" s="120"/>
      <c r="I934" s="6"/>
      <c r="J934" s="2"/>
      <c r="K934" s="2"/>
      <c r="L934" s="2"/>
      <c r="M934" s="2"/>
      <c r="N934" s="2"/>
      <c r="O934" s="2"/>
      <c r="P934" s="2"/>
      <c r="Q934" s="2"/>
      <c r="R934" s="2"/>
      <c r="S934" s="2"/>
      <c r="T934" s="2"/>
      <c r="U934" s="2"/>
      <c r="V934" s="2"/>
      <c r="W934" s="2"/>
      <c r="X934" s="2"/>
      <c r="Y934" s="2"/>
      <c r="Z934" s="2"/>
    </row>
    <row r="935" spans="2:26" ht="15.75" customHeight="1">
      <c r="B935" s="2"/>
      <c r="C935" s="10"/>
      <c r="D935" s="1"/>
      <c r="E935" s="11"/>
      <c r="F935" s="10"/>
      <c r="G935" s="1"/>
      <c r="H935" s="120"/>
      <c r="I935" s="6"/>
      <c r="J935" s="2"/>
      <c r="K935" s="2"/>
      <c r="L935" s="2"/>
      <c r="M935" s="2"/>
      <c r="N935" s="2"/>
      <c r="O935" s="2"/>
      <c r="P935" s="2"/>
      <c r="Q935" s="2"/>
      <c r="R935" s="2"/>
      <c r="S935" s="2"/>
      <c r="T935" s="2"/>
      <c r="U935" s="2"/>
      <c r="V935" s="2"/>
      <c r="W935" s="2"/>
      <c r="X935" s="2"/>
      <c r="Y935" s="2"/>
      <c r="Z935" s="2"/>
    </row>
    <row r="936" spans="2:26" ht="15.75" customHeight="1">
      <c r="B936" s="2"/>
      <c r="C936" s="10"/>
      <c r="D936" s="1"/>
      <c r="E936" s="11"/>
      <c r="F936" s="10"/>
      <c r="G936" s="1"/>
      <c r="H936" s="120"/>
      <c r="I936" s="6"/>
      <c r="J936" s="2"/>
      <c r="K936" s="2"/>
      <c r="L936" s="2"/>
      <c r="M936" s="2"/>
      <c r="N936" s="2"/>
      <c r="O936" s="2"/>
      <c r="P936" s="2"/>
      <c r="Q936" s="2"/>
      <c r="R936" s="2"/>
      <c r="S936" s="2"/>
      <c r="T936" s="2"/>
      <c r="U936" s="2"/>
      <c r="V936" s="2"/>
      <c r="W936" s="2"/>
      <c r="X936" s="2"/>
      <c r="Y936" s="2"/>
      <c r="Z936" s="2"/>
    </row>
    <row r="937" spans="2:26" ht="15.75" customHeight="1">
      <c r="B937" s="2"/>
      <c r="C937" s="10"/>
      <c r="D937" s="1"/>
      <c r="E937" s="11"/>
      <c r="F937" s="10"/>
      <c r="G937" s="1"/>
      <c r="H937" s="120"/>
      <c r="I937" s="6"/>
      <c r="J937" s="2"/>
      <c r="K937" s="2"/>
      <c r="L937" s="2"/>
      <c r="M937" s="2"/>
      <c r="N937" s="2"/>
      <c r="O937" s="2"/>
      <c r="P937" s="2"/>
      <c r="Q937" s="2"/>
      <c r="R937" s="2"/>
      <c r="S937" s="2"/>
      <c r="T937" s="2"/>
      <c r="U937" s="2"/>
      <c r="V937" s="2"/>
      <c r="W937" s="2"/>
      <c r="X937" s="2"/>
      <c r="Y937" s="2"/>
      <c r="Z937" s="2"/>
    </row>
    <row r="938" spans="2:26" ht="15.75" customHeight="1">
      <c r="B938" s="2"/>
      <c r="C938" s="10"/>
      <c r="D938" s="1"/>
      <c r="E938" s="11"/>
      <c r="F938" s="10"/>
      <c r="G938" s="1"/>
      <c r="H938" s="120"/>
      <c r="I938" s="6"/>
      <c r="J938" s="2"/>
      <c r="K938" s="2"/>
      <c r="L938" s="2"/>
      <c r="M938" s="2"/>
      <c r="N938" s="2"/>
      <c r="O938" s="2"/>
      <c r="P938" s="2"/>
      <c r="Q938" s="2"/>
      <c r="R938" s="2"/>
      <c r="S938" s="2"/>
      <c r="T938" s="2"/>
      <c r="U938" s="2"/>
      <c r="V938" s="2"/>
      <c r="W938" s="2"/>
      <c r="X938" s="2"/>
      <c r="Y938" s="2"/>
      <c r="Z938" s="2"/>
    </row>
    <row r="939" spans="2:26" ht="15.75" customHeight="1">
      <c r="B939" s="2"/>
      <c r="C939" s="10"/>
      <c r="D939" s="1"/>
      <c r="E939" s="11"/>
      <c r="F939" s="10"/>
      <c r="G939" s="1"/>
      <c r="H939" s="120"/>
      <c r="I939" s="6"/>
      <c r="J939" s="2"/>
      <c r="K939" s="2"/>
      <c r="L939" s="2"/>
      <c r="M939" s="2"/>
      <c r="N939" s="2"/>
      <c r="O939" s="2"/>
      <c r="P939" s="2"/>
      <c r="Q939" s="2"/>
      <c r="R939" s="2"/>
      <c r="S939" s="2"/>
      <c r="T939" s="2"/>
      <c r="U939" s="2"/>
      <c r="V939" s="2"/>
      <c r="W939" s="2"/>
      <c r="X939" s="2"/>
      <c r="Y939" s="2"/>
      <c r="Z939" s="2"/>
    </row>
    <row r="940" spans="2:26" ht="15.75" customHeight="1">
      <c r="B940" s="2"/>
      <c r="C940" s="10"/>
      <c r="D940" s="1"/>
      <c r="E940" s="11"/>
      <c r="F940" s="10"/>
      <c r="G940" s="1"/>
      <c r="H940" s="120"/>
      <c r="I940" s="6"/>
      <c r="J940" s="2"/>
      <c r="K940" s="2"/>
      <c r="L940" s="2"/>
      <c r="M940" s="2"/>
      <c r="N940" s="2"/>
      <c r="O940" s="2"/>
      <c r="P940" s="2"/>
      <c r="Q940" s="2"/>
      <c r="R940" s="2"/>
      <c r="S940" s="2"/>
      <c r="T940" s="2"/>
      <c r="U940" s="2"/>
      <c r="V940" s="2"/>
      <c r="W940" s="2"/>
      <c r="X940" s="2"/>
      <c r="Y940" s="2"/>
      <c r="Z940" s="2"/>
    </row>
    <row r="941" spans="2:26" ht="15.75" customHeight="1">
      <c r="B941" s="2"/>
      <c r="C941" s="10"/>
      <c r="D941" s="1"/>
      <c r="E941" s="11"/>
      <c r="F941" s="10"/>
      <c r="G941" s="1"/>
      <c r="H941" s="120"/>
      <c r="I941" s="6"/>
      <c r="J941" s="2"/>
      <c r="K941" s="2"/>
      <c r="L941" s="2"/>
      <c r="M941" s="2"/>
      <c r="N941" s="2"/>
      <c r="O941" s="2"/>
      <c r="P941" s="2"/>
      <c r="Q941" s="2"/>
      <c r="R941" s="2"/>
      <c r="S941" s="2"/>
      <c r="T941" s="2"/>
      <c r="U941" s="2"/>
      <c r="V941" s="2"/>
      <c r="W941" s="2"/>
      <c r="X941" s="2"/>
      <c r="Y941" s="2"/>
      <c r="Z941" s="2"/>
    </row>
    <row r="942" spans="2:26" ht="15.75" customHeight="1">
      <c r="B942" s="2"/>
      <c r="C942" s="10"/>
      <c r="D942" s="1"/>
      <c r="E942" s="11"/>
      <c r="F942" s="10"/>
      <c r="G942" s="1"/>
      <c r="H942" s="120"/>
      <c r="I942" s="6"/>
      <c r="J942" s="2"/>
      <c r="K942" s="2"/>
      <c r="L942" s="2"/>
      <c r="M942" s="2"/>
      <c r="N942" s="2"/>
      <c r="O942" s="2"/>
      <c r="P942" s="2"/>
      <c r="Q942" s="2"/>
      <c r="R942" s="2"/>
      <c r="S942" s="2"/>
      <c r="T942" s="2"/>
      <c r="U942" s="2"/>
      <c r="V942" s="2"/>
      <c r="W942" s="2"/>
      <c r="X942" s="2"/>
      <c r="Y942" s="2"/>
      <c r="Z942" s="2"/>
    </row>
    <row r="943" spans="2:26" ht="15.75" customHeight="1">
      <c r="B943" s="2"/>
      <c r="C943" s="10"/>
      <c r="D943" s="1"/>
      <c r="E943" s="11"/>
      <c r="F943" s="10"/>
      <c r="G943" s="1"/>
      <c r="H943" s="120"/>
      <c r="I943" s="6"/>
      <c r="J943" s="2"/>
      <c r="K943" s="2"/>
      <c r="L943" s="2"/>
      <c r="M943" s="2"/>
      <c r="N943" s="2"/>
      <c r="O943" s="2"/>
      <c r="P943" s="2"/>
      <c r="Q943" s="2"/>
      <c r="R943" s="2"/>
      <c r="S943" s="2"/>
      <c r="T943" s="2"/>
      <c r="U943" s="2"/>
      <c r="V943" s="2"/>
      <c r="W943" s="2"/>
      <c r="X943" s="2"/>
      <c r="Y943" s="2"/>
      <c r="Z943" s="2"/>
    </row>
    <row r="944" spans="2:26" ht="15.75" customHeight="1">
      <c r="B944" s="2"/>
      <c r="C944" s="10"/>
      <c r="D944" s="1"/>
      <c r="E944" s="11"/>
      <c r="F944" s="10"/>
      <c r="G944" s="1"/>
      <c r="H944" s="120"/>
      <c r="I944" s="6"/>
      <c r="J944" s="2"/>
      <c r="K944" s="2"/>
      <c r="L944" s="2"/>
      <c r="M944" s="2"/>
      <c r="N944" s="2"/>
      <c r="O944" s="2"/>
      <c r="P944" s="2"/>
      <c r="Q944" s="2"/>
      <c r="R944" s="2"/>
      <c r="S944" s="2"/>
      <c r="T944" s="2"/>
      <c r="U944" s="2"/>
      <c r="V944" s="2"/>
      <c r="W944" s="2"/>
      <c r="X944" s="2"/>
      <c r="Y944" s="2"/>
      <c r="Z944" s="2"/>
    </row>
    <row r="945" spans="2:26" ht="15.75" customHeight="1">
      <c r="B945" s="2"/>
      <c r="C945" s="10"/>
      <c r="D945" s="1"/>
      <c r="E945" s="11"/>
      <c r="F945" s="10"/>
      <c r="G945" s="1"/>
      <c r="H945" s="120"/>
      <c r="I945" s="6"/>
      <c r="J945" s="2"/>
      <c r="K945" s="2"/>
      <c r="L945" s="2"/>
      <c r="M945" s="2"/>
      <c r="N945" s="2"/>
      <c r="O945" s="2"/>
      <c r="P945" s="2"/>
      <c r="Q945" s="2"/>
      <c r="R945" s="2"/>
      <c r="S945" s="2"/>
      <c r="T945" s="2"/>
      <c r="U945" s="2"/>
      <c r="V945" s="2"/>
      <c r="W945" s="2"/>
      <c r="X945" s="2"/>
      <c r="Y945" s="2"/>
      <c r="Z945" s="2"/>
    </row>
    <row r="946" spans="2:26" ht="15.75" customHeight="1">
      <c r="B946" s="2"/>
      <c r="C946" s="10"/>
      <c r="D946" s="1"/>
      <c r="E946" s="11"/>
      <c r="F946" s="10"/>
      <c r="G946" s="1"/>
      <c r="H946" s="120"/>
      <c r="I946" s="6"/>
      <c r="J946" s="2"/>
      <c r="K946" s="2"/>
      <c r="L946" s="2"/>
      <c r="M946" s="2"/>
      <c r="N946" s="2"/>
      <c r="O946" s="2"/>
      <c r="P946" s="2"/>
      <c r="Q946" s="2"/>
      <c r="R946" s="2"/>
      <c r="S946" s="2"/>
      <c r="T946" s="2"/>
      <c r="U946" s="2"/>
      <c r="V946" s="2"/>
      <c r="W946" s="2"/>
      <c r="X946" s="2"/>
      <c r="Y946" s="2"/>
      <c r="Z946" s="2"/>
    </row>
    <row r="947" spans="2:26" ht="15.75" customHeight="1">
      <c r="B947" s="2"/>
      <c r="C947" s="10"/>
      <c r="D947" s="1"/>
      <c r="E947" s="11"/>
      <c r="F947" s="10"/>
      <c r="G947" s="1"/>
      <c r="H947" s="120"/>
      <c r="I947" s="6"/>
      <c r="J947" s="2"/>
      <c r="K947" s="2"/>
      <c r="L947" s="2"/>
      <c r="M947" s="2"/>
      <c r="N947" s="2"/>
      <c r="O947" s="2"/>
      <c r="P947" s="2"/>
      <c r="Q947" s="2"/>
      <c r="R947" s="2"/>
      <c r="S947" s="2"/>
      <c r="T947" s="2"/>
      <c r="U947" s="2"/>
      <c r="V947" s="2"/>
      <c r="W947" s="2"/>
      <c r="X947" s="2"/>
      <c r="Y947" s="2"/>
      <c r="Z947" s="2"/>
    </row>
    <row r="948" spans="2:26" ht="15.75" customHeight="1">
      <c r="B948" s="2"/>
      <c r="C948" s="10"/>
      <c r="D948" s="1"/>
      <c r="E948" s="11"/>
      <c r="F948" s="10"/>
      <c r="G948" s="1"/>
      <c r="H948" s="120"/>
      <c r="I948" s="6"/>
      <c r="J948" s="2"/>
      <c r="K948" s="2"/>
      <c r="L948" s="2"/>
      <c r="M948" s="2"/>
      <c r="N948" s="2"/>
      <c r="O948" s="2"/>
      <c r="P948" s="2"/>
      <c r="Q948" s="2"/>
      <c r="R948" s="2"/>
      <c r="S948" s="2"/>
      <c r="T948" s="2"/>
      <c r="U948" s="2"/>
      <c r="V948" s="2"/>
      <c r="W948" s="2"/>
      <c r="X948" s="2"/>
      <c r="Y948" s="2"/>
      <c r="Z948" s="2"/>
    </row>
    <row r="949" spans="2:26" ht="15.75" customHeight="1">
      <c r="B949" s="2"/>
      <c r="C949" s="10"/>
      <c r="D949" s="1"/>
      <c r="E949" s="11"/>
      <c r="F949" s="10"/>
      <c r="G949" s="1"/>
      <c r="H949" s="120"/>
      <c r="I949" s="6"/>
      <c r="J949" s="2"/>
      <c r="K949" s="2"/>
      <c r="L949" s="2"/>
      <c r="M949" s="2"/>
      <c r="N949" s="2"/>
      <c r="O949" s="2"/>
      <c r="P949" s="2"/>
      <c r="Q949" s="2"/>
      <c r="R949" s="2"/>
      <c r="S949" s="2"/>
      <c r="T949" s="2"/>
      <c r="U949" s="2"/>
      <c r="V949" s="2"/>
      <c r="W949" s="2"/>
      <c r="X949" s="2"/>
      <c r="Y949" s="2"/>
      <c r="Z949" s="2"/>
    </row>
    <row r="950" spans="2:26" ht="15.75" customHeight="1">
      <c r="B950" s="2"/>
      <c r="C950" s="10"/>
      <c r="D950" s="1"/>
      <c r="E950" s="11"/>
      <c r="F950" s="10"/>
      <c r="G950" s="1"/>
      <c r="H950" s="120"/>
      <c r="I950" s="6"/>
      <c r="J950" s="2"/>
      <c r="K950" s="2"/>
      <c r="L950" s="2"/>
      <c r="M950" s="2"/>
      <c r="N950" s="2"/>
      <c r="O950" s="2"/>
      <c r="P950" s="2"/>
      <c r="Q950" s="2"/>
      <c r="R950" s="2"/>
      <c r="S950" s="2"/>
      <c r="T950" s="2"/>
      <c r="U950" s="2"/>
      <c r="V950" s="2"/>
      <c r="W950" s="2"/>
      <c r="X950" s="2"/>
      <c r="Y950" s="2"/>
      <c r="Z950" s="2"/>
    </row>
    <row r="951" spans="2:26" ht="15.75" customHeight="1">
      <c r="B951" s="2"/>
      <c r="C951" s="10"/>
      <c r="D951" s="1"/>
      <c r="E951" s="11"/>
      <c r="F951" s="10"/>
      <c r="G951" s="1"/>
      <c r="H951" s="120"/>
      <c r="I951" s="6"/>
      <c r="J951" s="2"/>
      <c r="K951" s="2"/>
      <c r="L951" s="2"/>
      <c r="M951" s="2"/>
      <c r="N951" s="2"/>
      <c r="O951" s="2"/>
      <c r="P951" s="2"/>
      <c r="Q951" s="2"/>
      <c r="R951" s="2"/>
      <c r="S951" s="2"/>
      <c r="T951" s="2"/>
      <c r="U951" s="2"/>
      <c r="V951" s="2"/>
      <c r="W951" s="2"/>
      <c r="X951" s="2"/>
      <c r="Y951" s="2"/>
      <c r="Z951" s="2"/>
    </row>
    <row r="952" spans="2:26" ht="15.75" customHeight="1">
      <c r="B952" s="2"/>
      <c r="C952" s="10"/>
      <c r="D952" s="1"/>
      <c r="E952" s="11"/>
      <c r="F952" s="10"/>
      <c r="G952" s="1"/>
      <c r="H952" s="120"/>
      <c r="I952" s="6"/>
      <c r="J952" s="2"/>
      <c r="K952" s="2"/>
      <c r="L952" s="2"/>
      <c r="M952" s="2"/>
      <c r="N952" s="2"/>
      <c r="O952" s="2"/>
      <c r="P952" s="2"/>
      <c r="Q952" s="2"/>
      <c r="R952" s="2"/>
      <c r="S952" s="2"/>
      <c r="T952" s="2"/>
      <c r="U952" s="2"/>
      <c r="V952" s="2"/>
      <c r="W952" s="2"/>
      <c r="X952" s="2"/>
      <c r="Y952" s="2"/>
      <c r="Z952" s="2"/>
    </row>
    <row r="953" spans="2:26" ht="15.75" customHeight="1">
      <c r="B953" s="2"/>
      <c r="C953" s="10"/>
      <c r="D953" s="1"/>
      <c r="E953" s="11"/>
      <c r="F953" s="10"/>
      <c r="G953" s="1"/>
      <c r="H953" s="120"/>
      <c r="I953" s="6"/>
      <c r="J953" s="2"/>
      <c r="K953" s="2"/>
      <c r="L953" s="2"/>
      <c r="M953" s="2"/>
      <c r="N953" s="2"/>
      <c r="O953" s="2"/>
      <c r="P953" s="2"/>
      <c r="Q953" s="2"/>
      <c r="R953" s="2"/>
      <c r="S953" s="2"/>
      <c r="T953" s="2"/>
      <c r="U953" s="2"/>
      <c r="V953" s="2"/>
      <c r="W953" s="2"/>
      <c r="X953" s="2"/>
      <c r="Y953" s="2"/>
      <c r="Z953" s="2"/>
    </row>
    <row r="954" spans="2:26" ht="15.75" customHeight="1">
      <c r="B954" s="2"/>
      <c r="C954" s="10"/>
      <c r="D954" s="1"/>
      <c r="E954" s="11"/>
      <c r="F954" s="10"/>
      <c r="G954" s="1"/>
      <c r="H954" s="120"/>
      <c r="I954" s="6"/>
      <c r="J954" s="2"/>
      <c r="K954" s="2"/>
      <c r="L954" s="2"/>
      <c r="M954" s="2"/>
      <c r="N954" s="2"/>
      <c r="O954" s="2"/>
      <c r="P954" s="2"/>
      <c r="Q954" s="2"/>
      <c r="R954" s="2"/>
      <c r="S954" s="2"/>
      <c r="T954" s="2"/>
      <c r="U954" s="2"/>
      <c r="V954" s="2"/>
      <c r="W954" s="2"/>
      <c r="X954" s="2"/>
      <c r="Y954" s="2"/>
      <c r="Z954" s="2"/>
    </row>
    <row r="955" spans="2:26" ht="15.75" customHeight="1">
      <c r="B955" s="2"/>
      <c r="C955" s="10"/>
      <c r="D955" s="1"/>
      <c r="E955" s="11"/>
      <c r="F955" s="10"/>
      <c r="G955" s="1"/>
      <c r="H955" s="120"/>
      <c r="I955" s="6"/>
      <c r="J955" s="2"/>
      <c r="K955" s="2"/>
      <c r="L955" s="2"/>
      <c r="M955" s="2"/>
      <c r="N955" s="2"/>
      <c r="O955" s="2"/>
      <c r="P955" s="2"/>
      <c r="Q955" s="2"/>
      <c r="R955" s="2"/>
      <c r="S955" s="2"/>
      <c r="T955" s="2"/>
      <c r="U955" s="2"/>
      <c r="V955" s="2"/>
      <c r="W955" s="2"/>
      <c r="X955" s="2"/>
      <c r="Y955" s="2"/>
      <c r="Z955" s="2"/>
    </row>
    <row r="956" spans="2:26" ht="15.75" customHeight="1">
      <c r="B956" s="2"/>
      <c r="C956" s="10"/>
      <c r="D956" s="1"/>
      <c r="E956" s="11"/>
      <c r="F956" s="10"/>
      <c r="G956" s="1"/>
      <c r="H956" s="120"/>
      <c r="I956" s="6"/>
      <c r="J956" s="2"/>
      <c r="K956" s="2"/>
      <c r="L956" s="2"/>
      <c r="M956" s="2"/>
      <c r="N956" s="2"/>
      <c r="O956" s="2"/>
      <c r="P956" s="2"/>
      <c r="Q956" s="2"/>
      <c r="R956" s="2"/>
      <c r="S956" s="2"/>
      <c r="T956" s="2"/>
      <c r="U956" s="2"/>
      <c r="V956" s="2"/>
      <c r="W956" s="2"/>
      <c r="X956" s="2"/>
      <c r="Y956" s="2"/>
      <c r="Z956" s="2"/>
    </row>
    <row r="957" spans="2:26" ht="15.75" customHeight="1">
      <c r="B957" s="2"/>
      <c r="C957" s="10"/>
      <c r="D957" s="1"/>
      <c r="E957" s="11"/>
      <c r="F957" s="10"/>
      <c r="G957" s="1"/>
      <c r="H957" s="120"/>
      <c r="I957" s="6"/>
      <c r="J957" s="2"/>
      <c r="K957" s="2"/>
      <c r="L957" s="2"/>
      <c r="M957" s="2"/>
      <c r="N957" s="2"/>
      <c r="O957" s="2"/>
      <c r="P957" s="2"/>
      <c r="Q957" s="2"/>
      <c r="R957" s="2"/>
      <c r="S957" s="2"/>
      <c r="T957" s="2"/>
      <c r="U957" s="2"/>
      <c r="V957" s="2"/>
      <c r="W957" s="2"/>
      <c r="X957" s="2"/>
      <c r="Y957" s="2"/>
      <c r="Z957" s="2"/>
    </row>
    <row r="958" spans="2:26" ht="15.75" customHeight="1">
      <c r="B958" s="2"/>
      <c r="C958" s="10"/>
      <c r="D958" s="1"/>
      <c r="E958" s="11"/>
      <c r="F958" s="10"/>
      <c r="G958" s="1"/>
      <c r="H958" s="120"/>
      <c r="I958" s="6"/>
      <c r="J958" s="2"/>
      <c r="K958" s="2"/>
      <c r="L958" s="2"/>
      <c r="M958" s="2"/>
      <c r="N958" s="2"/>
      <c r="O958" s="2"/>
      <c r="P958" s="2"/>
      <c r="Q958" s="2"/>
      <c r="R958" s="2"/>
      <c r="S958" s="2"/>
      <c r="T958" s="2"/>
      <c r="U958" s="2"/>
      <c r="V958" s="2"/>
      <c r="W958" s="2"/>
      <c r="X958" s="2"/>
      <c r="Y958" s="2"/>
      <c r="Z958" s="2"/>
    </row>
    <row r="959" spans="2:26" ht="15.75" customHeight="1">
      <c r="B959" s="2"/>
      <c r="C959" s="10"/>
      <c r="D959" s="1"/>
      <c r="E959" s="11"/>
      <c r="F959" s="10"/>
      <c r="G959" s="1"/>
      <c r="H959" s="120"/>
      <c r="I959" s="6"/>
      <c r="J959" s="2"/>
      <c r="K959" s="2"/>
      <c r="L959" s="2"/>
      <c r="M959" s="2"/>
      <c r="N959" s="2"/>
      <c r="O959" s="2"/>
      <c r="P959" s="2"/>
      <c r="Q959" s="2"/>
      <c r="R959" s="2"/>
      <c r="S959" s="2"/>
      <c r="T959" s="2"/>
      <c r="U959" s="2"/>
      <c r="V959" s="2"/>
      <c r="W959" s="2"/>
      <c r="X959" s="2"/>
      <c r="Y959" s="2"/>
      <c r="Z959" s="2"/>
    </row>
    <row r="960" spans="2:26" ht="15.75" customHeight="1">
      <c r="B960" s="2"/>
      <c r="C960" s="10"/>
      <c r="D960" s="1"/>
      <c r="E960" s="11"/>
      <c r="F960" s="10"/>
      <c r="G960" s="1"/>
      <c r="H960" s="120"/>
      <c r="I960" s="6"/>
      <c r="J960" s="2"/>
      <c r="K960" s="2"/>
      <c r="L960" s="2"/>
      <c r="M960" s="2"/>
      <c r="N960" s="2"/>
      <c r="O960" s="2"/>
      <c r="P960" s="2"/>
      <c r="Q960" s="2"/>
      <c r="R960" s="2"/>
      <c r="S960" s="2"/>
      <c r="T960" s="2"/>
      <c r="U960" s="2"/>
      <c r="V960" s="2"/>
      <c r="W960" s="2"/>
      <c r="X960" s="2"/>
      <c r="Y960" s="2"/>
      <c r="Z960" s="2"/>
    </row>
    <row r="961" spans="2:26" ht="15.75" customHeight="1">
      <c r="B961" s="2"/>
      <c r="C961" s="10"/>
      <c r="D961" s="1"/>
      <c r="E961" s="11"/>
      <c r="F961" s="10"/>
      <c r="G961" s="1"/>
      <c r="H961" s="120"/>
      <c r="I961" s="6"/>
      <c r="J961" s="2"/>
      <c r="K961" s="2"/>
      <c r="L961" s="2"/>
      <c r="M961" s="2"/>
      <c r="N961" s="2"/>
      <c r="O961" s="2"/>
      <c r="P961" s="2"/>
      <c r="Q961" s="2"/>
      <c r="R961" s="2"/>
      <c r="S961" s="2"/>
      <c r="T961" s="2"/>
      <c r="U961" s="2"/>
      <c r="V961" s="2"/>
      <c r="W961" s="2"/>
      <c r="X961" s="2"/>
      <c r="Y961" s="2"/>
      <c r="Z961" s="2"/>
    </row>
    <row r="962" spans="2:26" ht="15.75" customHeight="1">
      <c r="B962" s="2"/>
      <c r="C962" s="10"/>
      <c r="D962" s="1"/>
      <c r="E962" s="11"/>
      <c r="F962" s="10"/>
      <c r="G962" s="1"/>
      <c r="H962" s="120"/>
      <c r="I962" s="6"/>
      <c r="J962" s="2"/>
      <c r="K962" s="2"/>
      <c r="L962" s="2"/>
      <c r="M962" s="2"/>
      <c r="N962" s="2"/>
      <c r="O962" s="2"/>
      <c r="P962" s="2"/>
      <c r="Q962" s="2"/>
      <c r="R962" s="2"/>
      <c r="S962" s="2"/>
      <c r="T962" s="2"/>
      <c r="U962" s="2"/>
      <c r="V962" s="2"/>
      <c r="W962" s="2"/>
      <c r="X962" s="2"/>
      <c r="Y962" s="2"/>
      <c r="Z962" s="2"/>
    </row>
    <row r="963" spans="2:26" ht="15.75" customHeight="1">
      <c r="B963" s="2"/>
      <c r="C963" s="10"/>
      <c r="D963" s="1"/>
      <c r="E963" s="11"/>
      <c r="F963" s="10"/>
      <c r="G963" s="1"/>
      <c r="H963" s="120"/>
      <c r="I963" s="6"/>
      <c r="J963" s="2"/>
      <c r="K963" s="2"/>
      <c r="L963" s="2"/>
      <c r="M963" s="2"/>
      <c r="N963" s="2"/>
      <c r="O963" s="2"/>
      <c r="P963" s="2"/>
      <c r="Q963" s="2"/>
      <c r="R963" s="2"/>
      <c r="S963" s="2"/>
      <c r="T963" s="2"/>
      <c r="U963" s="2"/>
      <c r="V963" s="2"/>
      <c r="W963" s="2"/>
      <c r="X963" s="2"/>
      <c r="Y963" s="2"/>
      <c r="Z963" s="2"/>
    </row>
    <row r="964" spans="2:26" ht="15.75" customHeight="1">
      <c r="B964" s="2"/>
      <c r="C964" s="10"/>
      <c r="D964" s="1"/>
      <c r="E964" s="11"/>
      <c r="F964" s="10"/>
      <c r="G964" s="1"/>
      <c r="H964" s="120"/>
      <c r="I964" s="6"/>
      <c r="J964" s="2"/>
      <c r="K964" s="2"/>
      <c r="L964" s="2"/>
      <c r="M964" s="2"/>
      <c r="N964" s="2"/>
      <c r="O964" s="2"/>
      <c r="P964" s="2"/>
      <c r="Q964" s="2"/>
      <c r="R964" s="2"/>
      <c r="S964" s="2"/>
      <c r="T964" s="2"/>
      <c r="U964" s="2"/>
      <c r="V964" s="2"/>
      <c r="W964" s="2"/>
      <c r="X964" s="2"/>
      <c r="Y964" s="2"/>
      <c r="Z964" s="2"/>
    </row>
    <row r="965" spans="2:26" ht="15.75" customHeight="1">
      <c r="B965" s="2"/>
      <c r="C965" s="10"/>
      <c r="D965" s="1"/>
      <c r="E965" s="11"/>
      <c r="F965" s="10"/>
      <c r="G965" s="1"/>
      <c r="H965" s="120"/>
      <c r="I965" s="6"/>
      <c r="J965" s="2"/>
      <c r="K965" s="2"/>
      <c r="L965" s="2"/>
      <c r="M965" s="2"/>
      <c r="N965" s="2"/>
      <c r="O965" s="2"/>
      <c r="P965" s="2"/>
      <c r="Q965" s="2"/>
      <c r="R965" s="2"/>
      <c r="S965" s="2"/>
      <c r="T965" s="2"/>
      <c r="U965" s="2"/>
      <c r="V965" s="2"/>
      <c r="W965" s="2"/>
      <c r="X965" s="2"/>
      <c r="Y965" s="2"/>
      <c r="Z965" s="2"/>
    </row>
    <row r="966" spans="2:26" ht="15.75" customHeight="1">
      <c r="B966" s="2"/>
      <c r="C966" s="10"/>
      <c r="D966" s="1"/>
      <c r="E966" s="11"/>
      <c r="F966" s="10"/>
      <c r="G966" s="1"/>
      <c r="H966" s="120"/>
      <c r="I966" s="6"/>
      <c r="J966" s="2"/>
      <c r="K966" s="2"/>
      <c r="L966" s="2"/>
      <c r="M966" s="2"/>
      <c r="N966" s="2"/>
      <c r="O966" s="2"/>
      <c r="P966" s="2"/>
      <c r="Q966" s="2"/>
      <c r="R966" s="2"/>
      <c r="S966" s="2"/>
      <c r="T966" s="2"/>
      <c r="U966" s="2"/>
      <c r="V966" s="2"/>
      <c r="W966" s="2"/>
      <c r="X966" s="2"/>
      <c r="Y966" s="2"/>
      <c r="Z966" s="2"/>
    </row>
    <row r="967" spans="2:26" ht="15.75" customHeight="1">
      <c r="B967" s="2"/>
      <c r="C967" s="10"/>
      <c r="D967" s="1"/>
      <c r="E967" s="11"/>
      <c r="F967" s="10"/>
      <c r="G967" s="1"/>
      <c r="H967" s="120"/>
      <c r="I967" s="6"/>
      <c r="J967" s="2"/>
      <c r="K967" s="2"/>
      <c r="L967" s="2"/>
      <c r="M967" s="2"/>
      <c r="N967" s="2"/>
      <c r="O967" s="2"/>
      <c r="P967" s="2"/>
      <c r="Q967" s="2"/>
      <c r="R967" s="2"/>
      <c r="S967" s="2"/>
      <c r="T967" s="2"/>
      <c r="U967" s="2"/>
      <c r="V967" s="2"/>
      <c r="W967" s="2"/>
      <c r="X967" s="2"/>
      <c r="Y967" s="2"/>
      <c r="Z967" s="2"/>
    </row>
    <row r="968" spans="2:26" ht="15.75" customHeight="1">
      <c r="B968" s="2"/>
      <c r="C968" s="10"/>
      <c r="D968" s="1"/>
      <c r="E968" s="11"/>
      <c r="F968" s="10"/>
      <c r="G968" s="1"/>
      <c r="H968" s="120"/>
      <c r="I968" s="6"/>
      <c r="J968" s="2"/>
      <c r="K968" s="2"/>
      <c r="L968" s="2"/>
      <c r="M968" s="2"/>
      <c r="N968" s="2"/>
      <c r="O968" s="2"/>
      <c r="P968" s="2"/>
      <c r="Q968" s="2"/>
      <c r="R968" s="2"/>
      <c r="S968" s="2"/>
      <c r="T968" s="2"/>
      <c r="U968" s="2"/>
      <c r="V968" s="2"/>
      <c r="W968" s="2"/>
      <c r="X968" s="2"/>
      <c r="Y968" s="2"/>
      <c r="Z968" s="2"/>
    </row>
    <row r="969" spans="2:26" ht="15.75" customHeight="1">
      <c r="B969" s="2"/>
      <c r="C969" s="10"/>
      <c r="D969" s="1"/>
      <c r="E969" s="11"/>
      <c r="F969" s="10"/>
      <c r="G969" s="1"/>
      <c r="H969" s="120"/>
      <c r="I969" s="6"/>
      <c r="J969" s="2"/>
      <c r="K969" s="2"/>
      <c r="L969" s="2"/>
      <c r="M969" s="2"/>
      <c r="N969" s="2"/>
      <c r="O969" s="2"/>
      <c r="P969" s="2"/>
      <c r="Q969" s="2"/>
      <c r="R969" s="2"/>
      <c r="S969" s="2"/>
      <c r="T969" s="2"/>
      <c r="U969" s="2"/>
      <c r="V969" s="2"/>
      <c r="W969" s="2"/>
      <c r="X969" s="2"/>
      <c r="Y969" s="2"/>
      <c r="Z969" s="2"/>
    </row>
    <row r="970" spans="2:26" ht="15.75" customHeight="1">
      <c r="B970" s="2"/>
      <c r="C970" s="10"/>
      <c r="D970" s="1"/>
      <c r="E970" s="11"/>
      <c r="F970" s="10"/>
      <c r="G970" s="1"/>
      <c r="H970" s="120"/>
      <c r="I970" s="6"/>
      <c r="J970" s="2"/>
      <c r="K970" s="2"/>
      <c r="L970" s="2"/>
      <c r="M970" s="2"/>
      <c r="N970" s="2"/>
      <c r="O970" s="2"/>
      <c r="P970" s="2"/>
      <c r="Q970" s="2"/>
      <c r="R970" s="2"/>
      <c r="S970" s="2"/>
      <c r="T970" s="2"/>
      <c r="U970" s="2"/>
      <c r="V970" s="2"/>
      <c r="W970" s="2"/>
      <c r="X970" s="2"/>
      <c r="Y970" s="2"/>
      <c r="Z970" s="2"/>
    </row>
    <row r="971" spans="2:26" ht="15.75" customHeight="1">
      <c r="B971" s="2"/>
      <c r="C971" s="10"/>
      <c r="D971" s="1"/>
      <c r="E971" s="11"/>
      <c r="F971" s="10"/>
      <c r="G971" s="1"/>
      <c r="H971" s="120"/>
      <c r="I971" s="6"/>
      <c r="J971" s="2"/>
      <c r="K971" s="2"/>
      <c r="L971" s="2"/>
      <c r="M971" s="2"/>
      <c r="N971" s="2"/>
      <c r="O971" s="2"/>
      <c r="P971" s="2"/>
      <c r="Q971" s="2"/>
      <c r="R971" s="2"/>
      <c r="S971" s="2"/>
      <c r="T971" s="2"/>
      <c r="U971" s="2"/>
      <c r="V971" s="2"/>
      <c r="W971" s="2"/>
      <c r="X971" s="2"/>
      <c r="Y971" s="2"/>
      <c r="Z971" s="2"/>
    </row>
    <row r="972" spans="2:26" ht="15.75" customHeight="1">
      <c r="B972" s="2"/>
      <c r="C972" s="10"/>
      <c r="D972" s="1"/>
      <c r="E972" s="11"/>
      <c r="F972" s="10"/>
      <c r="G972" s="1"/>
      <c r="H972" s="120"/>
      <c r="I972" s="6"/>
      <c r="J972" s="2"/>
      <c r="K972" s="2"/>
      <c r="L972" s="2"/>
      <c r="M972" s="2"/>
      <c r="N972" s="2"/>
      <c r="O972" s="2"/>
      <c r="P972" s="2"/>
      <c r="Q972" s="2"/>
      <c r="R972" s="2"/>
      <c r="S972" s="2"/>
      <c r="T972" s="2"/>
      <c r="U972" s="2"/>
      <c r="V972" s="2"/>
      <c r="W972" s="2"/>
      <c r="X972" s="2"/>
      <c r="Y972" s="2"/>
      <c r="Z972" s="2"/>
    </row>
    <row r="973" spans="2:26" ht="15.75" customHeight="1">
      <c r="B973" s="2"/>
      <c r="C973" s="10"/>
      <c r="D973" s="1"/>
      <c r="E973" s="11"/>
      <c r="F973" s="10"/>
      <c r="G973" s="1"/>
      <c r="H973" s="120"/>
      <c r="I973" s="6"/>
      <c r="J973" s="2"/>
      <c r="K973" s="2"/>
      <c r="L973" s="2"/>
      <c r="M973" s="2"/>
      <c r="N973" s="2"/>
      <c r="O973" s="2"/>
      <c r="P973" s="2"/>
      <c r="Q973" s="2"/>
      <c r="R973" s="2"/>
      <c r="S973" s="2"/>
      <c r="T973" s="2"/>
      <c r="U973" s="2"/>
      <c r="V973" s="2"/>
      <c r="W973" s="2"/>
      <c r="X973" s="2"/>
      <c r="Y973" s="2"/>
      <c r="Z973" s="2"/>
    </row>
    <row r="974" spans="2:26" ht="15.75" customHeight="1">
      <c r="B974" s="2"/>
      <c r="C974" s="10"/>
      <c r="D974" s="1"/>
      <c r="E974" s="11"/>
      <c r="F974" s="10"/>
      <c r="G974" s="1"/>
      <c r="H974" s="120"/>
      <c r="I974" s="6"/>
      <c r="J974" s="2"/>
      <c r="K974" s="2"/>
      <c r="L974" s="2"/>
      <c r="M974" s="2"/>
      <c r="N974" s="2"/>
      <c r="O974" s="2"/>
      <c r="P974" s="2"/>
      <c r="Q974" s="2"/>
      <c r="R974" s="2"/>
      <c r="S974" s="2"/>
      <c r="T974" s="2"/>
      <c r="U974" s="2"/>
      <c r="V974" s="2"/>
      <c r="W974" s="2"/>
      <c r="X974" s="2"/>
      <c r="Y974" s="2"/>
      <c r="Z974" s="2"/>
    </row>
    <row r="975" spans="2:26" ht="15.75" customHeight="1">
      <c r="B975" s="2"/>
      <c r="C975" s="10"/>
      <c r="D975" s="1"/>
      <c r="E975" s="11"/>
      <c r="F975" s="10"/>
      <c r="G975" s="1"/>
      <c r="H975" s="120"/>
      <c r="I975" s="6"/>
      <c r="J975" s="2"/>
      <c r="K975" s="2"/>
      <c r="L975" s="2"/>
      <c r="M975" s="2"/>
      <c r="N975" s="2"/>
      <c r="O975" s="2"/>
      <c r="P975" s="2"/>
      <c r="Q975" s="2"/>
      <c r="R975" s="2"/>
      <c r="S975" s="2"/>
      <c r="T975" s="2"/>
      <c r="U975" s="2"/>
      <c r="V975" s="2"/>
      <c r="W975" s="2"/>
      <c r="X975" s="2"/>
      <c r="Y975" s="2"/>
      <c r="Z975" s="2"/>
    </row>
    <row r="976" spans="2:26" ht="15.75" customHeight="1">
      <c r="B976" s="2"/>
      <c r="C976" s="10"/>
      <c r="D976" s="1"/>
      <c r="E976" s="11"/>
      <c r="F976" s="10"/>
      <c r="G976" s="1"/>
      <c r="H976" s="120"/>
      <c r="I976" s="6"/>
      <c r="J976" s="2"/>
      <c r="K976" s="2"/>
      <c r="L976" s="2"/>
      <c r="M976" s="2"/>
      <c r="N976" s="2"/>
      <c r="O976" s="2"/>
      <c r="P976" s="2"/>
      <c r="Q976" s="2"/>
      <c r="R976" s="2"/>
      <c r="S976" s="2"/>
      <c r="T976" s="2"/>
      <c r="U976" s="2"/>
      <c r="V976" s="2"/>
      <c r="W976" s="2"/>
      <c r="X976" s="2"/>
      <c r="Y976" s="2"/>
      <c r="Z976" s="2"/>
    </row>
    <row r="977" spans="2:26" ht="15.75" customHeight="1">
      <c r="B977" s="2"/>
      <c r="C977" s="10"/>
      <c r="D977" s="1"/>
      <c r="E977" s="11"/>
      <c r="F977" s="10"/>
      <c r="G977" s="1"/>
      <c r="H977" s="120"/>
      <c r="I977" s="6"/>
      <c r="J977" s="2"/>
      <c r="K977" s="2"/>
      <c r="L977" s="2"/>
      <c r="M977" s="2"/>
      <c r="N977" s="2"/>
      <c r="O977" s="2"/>
      <c r="P977" s="2"/>
      <c r="Q977" s="2"/>
      <c r="R977" s="2"/>
      <c r="S977" s="2"/>
      <c r="T977" s="2"/>
      <c r="U977" s="2"/>
      <c r="V977" s="2"/>
      <c r="W977" s="2"/>
      <c r="X977" s="2"/>
      <c r="Y977" s="2"/>
      <c r="Z977" s="2"/>
    </row>
    <row r="978" spans="2:26" ht="15.75" customHeight="1">
      <c r="B978" s="2"/>
      <c r="C978" s="10"/>
      <c r="D978" s="1"/>
      <c r="E978" s="11"/>
      <c r="F978" s="10"/>
      <c r="G978" s="1"/>
      <c r="H978" s="120"/>
      <c r="I978" s="6"/>
      <c r="J978" s="2"/>
      <c r="K978" s="2"/>
      <c r="L978" s="2"/>
      <c r="M978" s="2"/>
      <c r="N978" s="2"/>
      <c r="O978" s="2"/>
      <c r="P978" s="2"/>
      <c r="Q978" s="2"/>
      <c r="R978" s="2"/>
      <c r="S978" s="2"/>
      <c r="T978" s="2"/>
      <c r="U978" s="2"/>
      <c r="V978" s="2"/>
      <c r="W978" s="2"/>
      <c r="X978" s="2"/>
      <c r="Y978" s="2"/>
      <c r="Z978" s="2"/>
    </row>
    <row r="979" spans="2:26" ht="15.75" customHeight="1">
      <c r="B979" s="2"/>
      <c r="C979" s="10"/>
      <c r="D979" s="1"/>
      <c r="E979" s="11"/>
      <c r="F979" s="10"/>
      <c r="G979" s="1"/>
      <c r="H979" s="120"/>
      <c r="I979" s="6"/>
      <c r="J979" s="2"/>
      <c r="K979" s="2"/>
      <c r="L979" s="2"/>
      <c r="M979" s="2"/>
      <c r="N979" s="2"/>
      <c r="O979" s="2"/>
      <c r="P979" s="2"/>
      <c r="Q979" s="2"/>
      <c r="R979" s="2"/>
      <c r="S979" s="2"/>
      <c r="T979" s="2"/>
      <c r="U979" s="2"/>
      <c r="V979" s="2"/>
      <c r="W979" s="2"/>
      <c r="X979" s="2"/>
      <c r="Y979" s="2"/>
      <c r="Z979" s="2"/>
    </row>
    <row r="980" spans="2:26" ht="15.75" customHeight="1">
      <c r="B980" s="2"/>
      <c r="C980" s="10"/>
      <c r="D980" s="1"/>
      <c r="E980" s="11"/>
      <c r="F980" s="10"/>
      <c r="G980" s="1"/>
      <c r="H980" s="120"/>
      <c r="I980" s="6"/>
      <c r="J980" s="2"/>
      <c r="K980" s="2"/>
      <c r="L980" s="2"/>
      <c r="M980" s="2"/>
      <c r="N980" s="2"/>
      <c r="O980" s="2"/>
      <c r="P980" s="2"/>
      <c r="Q980" s="2"/>
      <c r="R980" s="2"/>
      <c r="S980" s="2"/>
      <c r="T980" s="2"/>
      <c r="U980" s="2"/>
      <c r="V980" s="2"/>
      <c r="W980" s="2"/>
      <c r="X980" s="2"/>
      <c r="Y980" s="2"/>
      <c r="Z980" s="2"/>
    </row>
    <row r="981" spans="2:26" ht="15.75" customHeight="1">
      <c r="B981" s="2"/>
      <c r="C981" s="10"/>
      <c r="D981" s="1"/>
      <c r="E981" s="11"/>
      <c r="F981" s="10"/>
      <c r="G981" s="1"/>
      <c r="H981" s="120"/>
      <c r="I981" s="6"/>
      <c r="J981" s="2"/>
      <c r="K981" s="2"/>
      <c r="L981" s="2"/>
      <c r="M981" s="2"/>
      <c r="N981" s="2"/>
      <c r="O981" s="2"/>
      <c r="P981" s="2"/>
      <c r="Q981" s="2"/>
      <c r="R981" s="2"/>
      <c r="S981" s="2"/>
      <c r="T981" s="2"/>
      <c r="U981" s="2"/>
      <c r="V981" s="2"/>
      <c r="W981" s="2"/>
      <c r="X981" s="2"/>
      <c r="Y981" s="2"/>
      <c r="Z981" s="2"/>
    </row>
    <row r="982" spans="2:26" ht="15.75" customHeight="1">
      <c r="B982" s="2"/>
      <c r="C982" s="10"/>
      <c r="D982" s="1"/>
      <c r="E982" s="11"/>
      <c r="F982" s="10"/>
      <c r="G982" s="1"/>
      <c r="H982" s="120"/>
      <c r="I982" s="6"/>
      <c r="J982" s="2"/>
      <c r="K982" s="2"/>
      <c r="L982" s="2"/>
      <c r="M982" s="2"/>
      <c r="N982" s="2"/>
      <c r="O982" s="2"/>
      <c r="P982" s="2"/>
      <c r="Q982" s="2"/>
      <c r="R982" s="2"/>
      <c r="S982" s="2"/>
      <c r="T982" s="2"/>
      <c r="U982" s="2"/>
      <c r="V982" s="2"/>
      <c r="W982" s="2"/>
      <c r="X982" s="2"/>
      <c r="Y982" s="2"/>
      <c r="Z982" s="2"/>
    </row>
    <row r="983" spans="2:26" ht="15.75" customHeight="1">
      <c r="B983" s="2"/>
      <c r="C983" s="10"/>
      <c r="D983" s="1"/>
      <c r="E983" s="11"/>
      <c r="F983" s="10"/>
      <c r="G983" s="1"/>
      <c r="H983" s="120"/>
      <c r="I983" s="6"/>
      <c r="J983" s="2"/>
      <c r="K983" s="2"/>
      <c r="L983" s="2"/>
      <c r="M983" s="2"/>
      <c r="N983" s="2"/>
      <c r="O983" s="2"/>
      <c r="P983" s="2"/>
      <c r="Q983" s="2"/>
      <c r="R983" s="2"/>
      <c r="S983" s="2"/>
      <c r="T983" s="2"/>
      <c r="U983" s="2"/>
      <c r="V983" s="2"/>
      <c r="W983" s="2"/>
      <c r="X983" s="2"/>
      <c r="Y983" s="2"/>
      <c r="Z983" s="2"/>
    </row>
    <row r="984" spans="2:26" ht="15.75" customHeight="1">
      <c r="B984" s="2"/>
      <c r="C984" s="10"/>
      <c r="D984" s="1"/>
      <c r="E984" s="11"/>
      <c r="F984" s="10"/>
      <c r="G984" s="1"/>
      <c r="H984" s="120"/>
      <c r="I984" s="6"/>
      <c r="J984" s="2"/>
      <c r="K984" s="2"/>
      <c r="L984" s="2"/>
      <c r="M984" s="2"/>
      <c r="N984" s="2"/>
      <c r="O984" s="2"/>
      <c r="P984" s="2"/>
      <c r="Q984" s="2"/>
      <c r="R984" s="2"/>
      <c r="S984" s="2"/>
      <c r="T984" s="2"/>
      <c r="U984" s="2"/>
      <c r="V984" s="2"/>
      <c r="W984" s="2"/>
      <c r="X984" s="2"/>
      <c r="Y984" s="2"/>
      <c r="Z984" s="2"/>
    </row>
    <row r="985" spans="2:26" ht="15.75" customHeight="1">
      <c r="B985" s="2"/>
      <c r="C985" s="10"/>
      <c r="D985" s="1"/>
      <c r="E985" s="11"/>
      <c r="F985" s="10"/>
      <c r="G985" s="1"/>
      <c r="H985" s="120"/>
      <c r="I985" s="6"/>
      <c r="J985" s="2"/>
      <c r="K985" s="2"/>
      <c r="L985" s="2"/>
      <c r="M985" s="2"/>
      <c r="N985" s="2"/>
      <c r="O985" s="2"/>
      <c r="P985" s="2"/>
      <c r="Q985" s="2"/>
      <c r="R985" s="2"/>
      <c r="S985" s="2"/>
      <c r="T985" s="2"/>
      <c r="U985" s="2"/>
      <c r="V985" s="2"/>
      <c r="W985" s="2"/>
      <c r="X985" s="2"/>
      <c r="Y985" s="2"/>
      <c r="Z985" s="2"/>
    </row>
    <row r="986" spans="2:26" ht="15.75" customHeight="1">
      <c r="B986" s="2"/>
      <c r="C986" s="10"/>
      <c r="D986" s="1"/>
      <c r="E986" s="11"/>
      <c r="F986" s="10"/>
      <c r="G986" s="1"/>
      <c r="H986" s="120"/>
      <c r="I986" s="6"/>
      <c r="J986" s="2"/>
      <c r="K986" s="2"/>
      <c r="L986" s="2"/>
      <c r="M986" s="2"/>
      <c r="N986" s="2"/>
      <c r="O986" s="2"/>
      <c r="P986" s="2"/>
      <c r="Q986" s="2"/>
      <c r="R986" s="2"/>
      <c r="S986" s="2"/>
      <c r="T986" s="2"/>
      <c r="U986" s="2"/>
      <c r="V986" s="2"/>
      <c r="W986" s="2"/>
      <c r="X986" s="2"/>
      <c r="Y986" s="2"/>
      <c r="Z986" s="2"/>
    </row>
    <row r="987" spans="2:26" ht="15.75" customHeight="1">
      <c r="B987" s="2"/>
      <c r="C987" s="10"/>
      <c r="D987" s="1"/>
      <c r="E987" s="11"/>
      <c r="F987" s="10"/>
      <c r="G987" s="1"/>
      <c r="H987" s="120"/>
      <c r="I987" s="6"/>
      <c r="J987" s="2"/>
      <c r="K987" s="2"/>
      <c r="L987" s="2"/>
      <c r="M987" s="2"/>
      <c r="N987" s="2"/>
      <c r="O987" s="2"/>
      <c r="P987" s="2"/>
      <c r="Q987" s="2"/>
      <c r="R987" s="2"/>
      <c r="S987" s="2"/>
      <c r="T987" s="2"/>
      <c r="U987" s="2"/>
      <c r="V987" s="2"/>
      <c r="W987" s="2"/>
      <c r="X987" s="2"/>
      <c r="Y987" s="2"/>
      <c r="Z987" s="2"/>
    </row>
    <row r="988" spans="2:26" ht="15.75" customHeight="1">
      <c r="B988" s="2"/>
      <c r="C988" s="10"/>
      <c r="D988" s="1"/>
      <c r="E988" s="11"/>
      <c r="F988" s="10"/>
      <c r="G988" s="1"/>
      <c r="H988" s="120"/>
      <c r="I988" s="6"/>
      <c r="J988" s="2"/>
      <c r="K988" s="2"/>
      <c r="L988" s="2"/>
      <c r="M988" s="2"/>
      <c r="N988" s="2"/>
      <c r="O988" s="2"/>
      <c r="P988" s="2"/>
      <c r="Q988" s="2"/>
      <c r="R988" s="2"/>
      <c r="S988" s="2"/>
      <c r="T988" s="2"/>
      <c r="U988" s="2"/>
      <c r="V988" s="2"/>
      <c r="W988" s="2"/>
      <c r="X988" s="2"/>
      <c r="Y988" s="2"/>
      <c r="Z988" s="2"/>
    </row>
    <row r="989" spans="2:26" ht="15.75" customHeight="1">
      <c r="B989" s="2"/>
      <c r="C989" s="10"/>
      <c r="D989" s="1"/>
      <c r="E989" s="11"/>
      <c r="F989" s="10"/>
      <c r="G989" s="1"/>
      <c r="H989" s="120"/>
      <c r="I989" s="6"/>
      <c r="J989" s="2"/>
      <c r="K989" s="2"/>
      <c r="L989" s="2"/>
      <c r="M989" s="2"/>
      <c r="N989" s="2"/>
      <c r="O989" s="2"/>
      <c r="P989" s="2"/>
      <c r="Q989" s="2"/>
      <c r="R989" s="2"/>
      <c r="S989" s="2"/>
      <c r="T989" s="2"/>
      <c r="U989" s="2"/>
      <c r="V989" s="2"/>
      <c r="W989" s="2"/>
      <c r="X989" s="2"/>
      <c r="Y989" s="2"/>
      <c r="Z989" s="2"/>
    </row>
    <row r="990" spans="2:26" ht="15.75" customHeight="1">
      <c r="B990" s="2"/>
      <c r="C990" s="10"/>
      <c r="D990" s="1"/>
      <c r="E990" s="11"/>
      <c r="F990" s="10"/>
      <c r="G990" s="1"/>
      <c r="H990" s="120"/>
      <c r="I990" s="6"/>
      <c r="J990" s="2"/>
      <c r="K990" s="2"/>
      <c r="L990" s="2"/>
      <c r="M990" s="2"/>
      <c r="N990" s="2"/>
      <c r="O990" s="2"/>
      <c r="P990" s="2"/>
      <c r="Q990" s="2"/>
      <c r="R990" s="2"/>
      <c r="S990" s="2"/>
      <c r="T990" s="2"/>
      <c r="U990" s="2"/>
      <c r="V990" s="2"/>
      <c r="W990" s="2"/>
      <c r="X990" s="2"/>
      <c r="Y990" s="2"/>
      <c r="Z990" s="2"/>
    </row>
    <row r="991" spans="2:26" ht="15.75" customHeight="1">
      <c r="B991" s="2"/>
      <c r="C991" s="10"/>
      <c r="D991" s="1"/>
      <c r="E991" s="11"/>
      <c r="F991" s="10"/>
      <c r="G991" s="1"/>
      <c r="H991" s="120"/>
      <c r="I991" s="6"/>
      <c r="J991" s="2"/>
      <c r="K991" s="2"/>
      <c r="L991" s="2"/>
      <c r="M991" s="2"/>
      <c r="N991" s="2"/>
      <c r="O991" s="2"/>
      <c r="P991" s="2"/>
      <c r="Q991" s="2"/>
      <c r="R991" s="2"/>
      <c r="S991" s="2"/>
      <c r="T991" s="2"/>
      <c r="U991" s="2"/>
      <c r="V991" s="2"/>
      <c r="W991" s="2"/>
      <c r="X991" s="2"/>
      <c r="Y991" s="2"/>
      <c r="Z991" s="2"/>
    </row>
    <row r="992" spans="2:26" ht="15.75" customHeight="1">
      <c r="B992" s="2"/>
      <c r="C992" s="10"/>
      <c r="D992" s="1"/>
      <c r="E992" s="11"/>
      <c r="F992" s="10"/>
      <c r="G992" s="1"/>
      <c r="H992" s="120"/>
      <c r="I992" s="6"/>
      <c r="J992" s="2"/>
      <c r="K992" s="2"/>
      <c r="L992" s="2"/>
      <c r="M992" s="2"/>
      <c r="N992" s="2"/>
      <c r="O992" s="2"/>
      <c r="P992" s="2"/>
      <c r="Q992" s="2"/>
      <c r="R992" s="2"/>
      <c r="S992" s="2"/>
      <c r="T992" s="2"/>
      <c r="U992" s="2"/>
      <c r="V992" s="2"/>
      <c r="W992" s="2"/>
      <c r="X992" s="2"/>
      <c r="Y992" s="2"/>
      <c r="Z992" s="2"/>
    </row>
    <row r="993" spans="2:26" ht="15.75" customHeight="1">
      <c r="B993" s="2"/>
      <c r="C993" s="10"/>
      <c r="D993" s="1"/>
      <c r="E993" s="11"/>
      <c r="F993" s="10"/>
      <c r="G993" s="1"/>
      <c r="H993" s="120"/>
      <c r="I993" s="6"/>
      <c r="J993" s="2"/>
      <c r="K993" s="2"/>
      <c r="L993" s="2"/>
      <c r="M993" s="2"/>
      <c r="N993" s="2"/>
      <c r="O993" s="2"/>
      <c r="P993" s="2"/>
      <c r="Q993" s="2"/>
      <c r="R993" s="2"/>
      <c r="S993" s="2"/>
      <c r="T993" s="2"/>
      <c r="U993" s="2"/>
      <c r="V993" s="2"/>
      <c r="W993" s="2"/>
      <c r="X993" s="2"/>
      <c r="Y993" s="2"/>
      <c r="Z993" s="2"/>
    </row>
    <row r="994" spans="2:26" ht="15.75" customHeight="1">
      <c r="B994" s="2"/>
      <c r="C994" s="10"/>
      <c r="D994" s="1"/>
      <c r="E994" s="11"/>
      <c r="F994" s="10"/>
      <c r="G994" s="1"/>
      <c r="H994" s="120"/>
      <c r="I994" s="6"/>
      <c r="J994" s="2"/>
      <c r="K994" s="2"/>
      <c r="L994" s="2"/>
      <c r="M994" s="2"/>
      <c r="N994" s="2"/>
      <c r="O994" s="2"/>
      <c r="P994" s="2"/>
      <c r="Q994" s="2"/>
      <c r="R994" s="2"/>
      <c r="S994" s="2"/>
      <c r="T994" s="2"/>
      <c r="U994" s="2"/>
      <c r="V994" s="2"/>
      <c r="W994" s="2"/>
      <c r="X994" s="2"/>
      <c r="Y994" s="2"/>
      <c r="Z994" s="2"/>
    </row>
    <row r="995" spans="2:26" ht="15.75" customHeight="1">
      <c r="B995" s="2"/>
      <c r="C995" s="10"/>
      <c r="D995" s="1"/>
      <c r="E995" s="11"/>
      <c r="F995" s="10"/>
      <c r="G995" s="1"/>
      <c r="H995" s="120"/>
      <c r="I995" s="6"/>
      <c r="J995" s="2"/>
      <c r="K995" s="2"/>
      <c r="L995" s="2"/>
      <c r="M995" s="2"/>
      <c r="N995" s="2"/>
      <c r="O995" s="2"/>
      <c r="P995" s="2"/>
      <c r="Q995" s="2"/>
      <c r="R995" s="2"/>
      <c r="S995" s="2"/>
      <c r="T995" s="2"/>
      <c r="U995" s="2"/>
      <c r="V995" s="2"/>
      <c r="W995" s="2"/>
      <c r="X995" s="2"/>
      <c r="Y995" s="2"/>
      <c r="Z995" s="2"/>
    </row>
    <row r="996" spans="2:26" ht="15.75" customHeight="1">
      <c r="B996" s="2"/>
      <c r="C996" s="10"/>
      <c r="D996" s="1"/>
      <c r="E996" s="11"/>
      <c r="F996" s="10"/>
      <c r="G996" s="1"/>
      <c r="H996" s="120"/>
      <c r="I996" s="6"/>
      <c r="J996" s="2"/>
      <c r="K996" s="2"/>
      <c r="L996" s="2"/>
      <c r="M996" s="2"/>
      <c r="N996" s="2"/>
      <c r="O996" s="2"/>
      <c r="P996" s="2"/>
      <c r="Q996" s="2"/>
      <c r="R996" s="2"/>
      <c r="S996" s="2"/>
      <c r="T996" s="2"/>
      <c r="U996" s="2"/>
      <c r="V996" s="2"/>
      <c r="W996" s="2"/>
      <c r="X996" s="2"/>
      <c r="Y996" s="2"/>
      <c r="Z996" s="2"/>
    </row>
    <row r="997" spans="2:26" ht="15.75" customHeight="1">
      <c r="B997" s="2"/>
      <c r="C997" s="10"/>
      <c r="D997" s="1"/>
      <c r="E997" s="11"/>
      <c r="F997" s="10"/>
      <c r="G997" s="1"/>
      <c r="H997" s="120"/>
      <c r="I997" s="6"/>
      <c r="J997" s="2"/>
      <c r="K997" s="2"/>
      <c r="L997" s="2"/>
      <c r="M997" s="2"/>
      <c r="N997" s="2"/>
      <c r="O997" s="2"/>
      <c r="P997" s="2"/>
      <c r="Q997" s="2"/>
      <c r="R997" s="2"/>
      <c r="S997" s="2"/>
      <c r="T997" s="2"/>
      <c r="U997" s="2"/>
      <c r="V997" s="2"/>
      <c r="W997" s="2"/>
      <c r="X997" s="2"/>
      <c r="Y997" s="2"/>
      <c r="Z997" s="2"/>
    </row>
    <row r="998" spans="2:26" ht="15.75" customHeight="1">
      <c r="B998" s="2"/>
      <c r="C998" s="10"/>
      <c r="D998" s="1"/>
      <c r="E998" s="11"/>
      <c r="F998" s="10"/>
      <c r="G998" s="1"/>
      <c r="H998" s="120"/>
      <c r="I998" s="6"/>
      <c r="J998" s="2"/>
      <c r="K998" s="2"/>
      <c r="L998" s="2"/>
      <c r="M998" s="2"/>
      <c r="N998" s="2"/>
      <c r="O998" s="2"/>
      <c r="P998" s="2"/>
      <c r="Q998" s="2"/>
      <c r="R998" s="2"/>
      <c r="S998" s="2"/>
      <c r="T998" s="2"/>
      <c r="U998" s="2"/>
      <c r="V998" s="2"/>
      <c r="W998" s="2"/>
      <c r="X998" s="2"/>
      <c r="Y998" s="2"/>
      <c r="Z998" s="2"/>
    </row>
    <row r="999" spans="2:26" ht="15.75" customHeight="1">
      <c r="B999" s="2"/>
      <c r="C999" s="10"/>
      <c r="D999" s="1"/>
      <c r="E999" s="11"/>
      <c r="F999" s="10"/>
      <c r="G999" s="1"/>
      <c r="H999" s="120"/>
      <c r="I999" s="6"/>
      <c r="J999" s="2"/>
      <c r="K999" s="2"/>
      <c r="L999" s="2"/>
      <c r="M999" s="2"/>
      <c r="N999" s="2"/>
      <c r="O999" s="2"/>
      <c r="P999" s="2"/>
      <c r="Q999" s="2"/>
      <c r="R999" s="2"/>
      <c r="S999" s="2"/>
      <c r="T999" s="2"/>
      <c r="U999" s="2"/>
      <c r="V999" s="2"/>
      <c r="W999" s="2"/>
      <c r="X999" s="2"/>
      <c r="Y999" s="2"/>
      <c r="Z999" s="2"/>
    </row>
    <row r="1000" spans="2:26" ht="15.75" customHeight="1">
      <c r="B1000" s="2"/>
      <c r="C1000" s="10"/>
      <c r="D1000" s="1"/>
      <c r="E1000" s="11"/>
      <c r="F1000" s="10"/>
      <c r="G1000" s="1"/>
      <c r="H1000" s="120"/>
      <c r="I1000" s="6"/>
      <c r="J1000" s="2"/>
      <c r="K1000" s="2"/>
      <c r="L1000" s="2"/>
      <c r="M1000" s="2"/>
      <c r="N1000" s="2"/>
      <c r="O1000" s="2"/>
      <c r="P1000" s="2"/>
      <c r="Q1000" s="2"/>
      <c r="R1000" s="2"/>
      <c r="S1000" s="2"/>
      <c r="T1000" s="2"/>
      <c r="U1000" s="2"/>
      <c r="V1000" s="2"/>
      <c r="W1000" s="2"/>
      <c r="X1000" s="2"/>
      <c r="Y1000" s="2"/>
      <c r="Z1000" s="2"/>
    </row>
    <row r="1001" spans="2:26" ht="15.75" customHeight="1">
      <c r="B1001" s="2"/>
      <c r="C1001" s="10"/>
      <c r="D1001" s="1"/>
      <c r="E1001" s="11"/>
      <c r="F1001" s="10"/>
      <c r="G1001" s="1"/>
      <c r="H1001" s="120"/>
      <c r="I1001" s="6"/>
      <c r="J1001" s="2"/>
      <c r="K1001" s="2"/>
      <c r="L1001" s="2"/>
      <c r="M1001" s="2"/>
      <c r="N1001" s="2"/>
      <c r="O1001" s="2"/>
      <c r="P1001" s="2"/>
      <c r="Q1001" s="2"/>
      <c r="R1001" s="2"/>
      <c r="S1001" s="2"/>
      <c r="T1001" s="2"/>
      <c r="U1001" s="2"/>
      <c r="V1001" s="2"/>
      <c r="W1001" s="2"/>
      <c r="X1001" s="2"/>
      <c r="Y1001" s="2"/>
      <c r="Z1001" s="2"/>
    </row>
    <row r="1002" spans="2:26" ht="15.75" customHeight="1">
      <c r="B1002" s="2"/>
      <c r="C1002" s="10"/>
      <c r="D1002" s="1"/>
      <c r="E1002" s="11"/>
      <c r="F1002" s="10"/>
      <c r="G1002" s="1"/>
      <c r="H1002" s="120"/>
      <c r="I1002" s="6"/>
      <c r="J1002" s="2"/>
      <c r="K1002" s="2"/>
      <c r="L1002" s="2"/>
      <c r="M1002" s="2"/>
      <c r="N1002" s="2"/>
      <c r="O1002" s="2"/>
      <c r="P1002" s="2"/>
      <c r="Q1002" s="2"/>
      <c r="R1002" s="2"/>
      <c r="S1002" s="2"/>
      <c r="T1002" s="2"/>
      <c r="U1002" s="2"/>
      <c r="V1002" s="2"/>
      <c r="W1002" s="2"/>
      <c r="X1002" s="2"/>
      <c r="Y1002" s="2"/>
      <c r="Z1002" s="2"/>
    </row>
    <row r="1003" spans="2:26" ht="15.75" customHeight="1">
      <c r="B1003" s="2"/>
      <c r="C1003" s="10"/>
      <c r="D1003" s="1"/>
      <c r="E1003" s="11"/>
      <c r="F1003" s="10"/>
      <c r="G1003" s="1"/>
      <c r="H1003" s="120"/>
      <c r="I1003" s="6"/>
      <c r="J1003" s="2"/>
      <c r="K1003" s="2"/>
      <c r="L1003" s="2"/>
      <c r="M1003" s="2"/>
      <c r="N1003" s="2"/>
      <c r="O1003" s="2"/>
      <c r="P1003" s="2"/>
      <c r="Q1003" s="2"/>
      <c r="R1003" s="2"/>
      <c r="S1003" s="2"/>
      <c r="T1003" s="2"/>
      <c r="U1003" s="2"/>
      <c r="V1003" s="2"/>
      <c r="W1003" s="2"/>
      <c r="X1003" s="2"/>
      <c r="Y1003" s="2"/>
      <c r="Z1003" s="2"/>
    </row>
    <row r="1004" spans="2:26" ht="15.75" customHeight="1">
      <c r="B1004" s="2"/>
      <c r="C1004" s="10"/>
      <c r="D1004" s="1"/>
      <c r="E1004" s="11"/>
      <c r="F1004" s="10"/>
      <c r="G1004" s="1"/>
      <c r="H1004" s="120"/>
      <c r="I1004" s="6"/>
      <c r="J1004" s="2"/>
      <c r="K1004" s="2"/>
      <c r="L1004" s="2"/>
      <c r="M1004" s="2"/>
      <c r="N1004" s="2"/>
      <c r="O1004" s="2"/>
      <c r="P1004" s="2"/>
      <c r="Q1004" s="2"/>
      <c r="R1004" s="2"/>
      <c r="S1004" s="2"/>
      <c r="T1004" s="2"/>
      <c r="U1004" s="2"/>
      <c r="V1004" s="2"/>
      <c r="W1004" s="2"/>
      <c r="X1004" s="2"/>
      <c r="Y1004" s="2"/>
      <c r="Z1004" s="2"/>
    </row>
    <row r="1005" spans="2:26" ht="15.75" customHeight="1">
      <c r="B1005" s="2"/>
      <c r="C1005" s="10"/>
      <c r="D1005" s="1"/>
      <c r="E1005" s="11"/>
      <c r="F1005" s="10"/>
      <c r="G1005" s="1"/>
      <c r="H1005" s="120"/>
      <c r="I1005" s="6"/>
      <c r="J1005" s="2"/>
      <c r="K1005" s="2"/>
      <c r="L1005" s="2"/>
      <c r="M1005" s="2"/>
      <c r="N1005" s="2"/>
      <c r="O1005" s="2"/>
      <c r="P1005" s="2"/>
      <c r="Q1005" s="2"/>
      <c r="R1005" s="2"/>
      <c r="S1005" s="2"/>
      <c r="T1005" s="2"/>
      <c r="U1005" s="2"/>
      <c r="V1005" s="2"/>
      <c r="W1005" s="2"/>
      <c r="X1005" s="2"/>
      <c r="Y1005" s="2"/>
      <c r="Z1005" s="2"/>
    </row>
    <row r="1006" spans="2:26" ht="15.75" customHeight="1">
      <c r="B1006" s="2"/>
      <c r="C1006" s="10"/>
      <c r="D1006" s="1"/>
      <c r="E1006" s="11"/>
      <c r="F1006" s="10"/>
      <c r="G1006" s="1"/>
      <c r="H1006" s="120"/>
      <c r="I1006" s="6"/>
      <c r="J1006" s="2"/>
      <c r="K1006" s="2"/>
      <c r="L1006" s="2"/>
      <c r="M1006" s="2"/>
      <c r="N1006" s="2"/>
      <c r="O1006" s="2"/>
      <c r="P1006" s="2"/>
      <c r="Q1006" s="2"/>
      <c r="R1006" s="2"/>
      <c r="S1006" s="2"/>
      <c r="T1006" s="2"/>
      <c r="U1006" s="2"/>
      <c r="V1006" s="2"/>
      <c r="W1006" s="2"/>
      <c r="X1006" s="2"/>
      <c r="Y1006" s="2"/>
      <c r="Z1006" s="2"/>
    </row>
    <row r="1007" spans="2:26" ht="15.75" customHeight="1">
      <c r="B1007" s="2"/>
      <c r="C1007" s="10"/>
      <c r="D1007" s="1"/>
      <c r="E1007" s="11"/>
      <c r="F1007" s="10"/>
      <c r="G1007" s="1"/>
      <c r="H1007" s="120"/>
      <c r="I1007" s="6"/>
      <c r="J1007" s="2"/>
      <c r="K1007" s="2"/>
      <c r="L1007" s="2"/>
      <c r="M1007" s="2"/>
      <c r="N1007" s="2"/>
      <c r="O1007" s="2"/>
      <c r="P1007" s="2"/>
      <c r="Q1007" s="2"/>
      <c r="R1007" s="2"/>
      <c r="S1007" s="2"/>
      <c r="T1007" s="2"/>
      <c r="U1007" s="2"/>
      <c r="V1007" s="2"/>
      <c r="W1007" s="2"/>
      <c r="X1007" s="2"/>
      <c r="Y1007" s="2"/>
      <c r="Z1007" s="2"/>
    </row>
    <row r="1008" spans="2:26" ht="15.75" customHeight="1">
      <c r="B1008" s="2"/>
      <c r="C1008" s="10"/>
      <c r="D1008" s="1"/>
      <c r="E1008" s="11"/>
      <c r="F1008" s="10"/>
      <c r="G1008" s="1"/>
      <c r="H1008" s="120"/>
      <c r="I1008" s="6"/>
      <c r="J1008" s="2"/>
      <c r="K1008" s="2"/>
      <c r="L1008" s="2"/>
      <c r="M1008" s="2"/>
      <c r="N1008" s="2"/>
      <c r="O1008" s="2"/>
      <c r="P1008" s="2"/>
      <c r="Q1008" s="2"/>
      <c r="R1008" s="2"/>
      <c r="S1008" s="2"/>
      <c r="T1008" s="2"/>
      <c r="U1008" s="2"/>
      <c r="V1008" s="2"/>
      <c r="W1008" s="2"/>
      <c r="X1008" s="2"/>
      <c r="Y1008" s="2"/>
      <c r="Z1008" s="2"/>
    </row>
    <row r="1009" spans="2:26" ht="15.75" customHeight="1">
      <c r="B1009" s="2"/>
      <c r="C1009" s="10"/>
      <c r="D1009" s="1"/>
      <c r="E1009" s="11"/>
      <c r="F1009" s="10"/>
      <c r="G1009" s="1"/>
      <c r="H1009" s="120"/>
      <c r="I1009" s="6"/>
      <c r="J1009" s="2"/>
      <c r="K1009" s="2"/>
      <c r="L1009" s="2"/>
      <c r="M1009" s="2"/>
      <c r="N1009" s="2"/>
      <c r="O1009" s="2"/>
      <c r="P1009" s="2"/>
      <c r="Q1009" s="2"/>
      <c r="R1009" s="2"/>
      <c r="S1009" s="2"/>
      <c r="T1009" s="2"/>
      <c r="U1009" s="2"/>
      <c r="V1009" s="2"/>
      <c r="W1009" s="2"/>
      <c r="X1009" s="2"/>
      <c r="Y1009" s="2"/>
      <c r="Z1009" s="2"/>
    </row>
    <row r="1010" spans="2:26" ht="15.75" customHeight="1">
      <c r="B1010" s="2"/>
      <c r="C1010" s="10"/>
      <c r="D1010" s="1"/>
      <c r="E1010" s="11"/>
      <c r="F1010" s="10"/>
      <c r="G1010" s="1"/>
      <c r="H1010" s="120"/>
      <c r="I1010" s="6"/>
      <c r="J1010" s="2"/>
      <c r="K1010" s="2"/>
      <c r="L1010" s="2"/>
      <c r="M1010" s="2"/>
      <c r="N1010" s="2"/>
      <c r="O1010" s="2"/>
      <c r="P1010" s="2"/>
      <c r="Q1010" s="2"/>
      <c r="R1010" s="2"/>
      <c r="S1010" s="2"/>
      <c r="T1010" s="2"/>
      <c r="U1010" s="2"/>
      <c r="V1010" s="2"/>
      <c r="W1010" s="2"/>
      <c r="X1010" s="2"/>
      <c r="Y1010" s="2"/>
      <c r="Z1010" s="2"/>
    </row>
    <row r="1011" spans="2:26" ht="15.75" customHeight="1">
      <c r="B1011" s="2"/>
      <c r="C1011" s="10"/>
      <c r="D1011" s="1"/>
      <c r="E1011" s="11"/>
      <c r="F1011" s="10"/>
      <c r="G1011" s="1"/>
      <c r="H1011" s="120"/>
      <c r="I1011" s="6"/>
      <c r="J1011" s="2"/>
      <c r="K1011" s="2"/>
      <c r="L1011" s="2"/>
      <c r="M1011" s="2"/>
      <c r="N1011" s="2"/>
      <c r="O1011" s="2"/>
      <c r="P1011" s="2"/>
      <c r="Q1011" s="2"/>
      <c r="R1011" s="2"/>
      <c r="S1011" s="2"/>
      <c r="T1011" s="2"/>
      <c r="U1011" s="2"/>
      <c r="V1011" s="2"/>
      <c r="W1011" s="2"/>
      <c r="X1011" s="2"/>
      <c r="Y1011" s="2"/>
      <c r="Z1011" s="2"/>
    </row>
    <row r="1012" spans="2:26" ht="15.75" customHeight="1">
      <c r="B1012" s="2"/>
      <c r="C1012" s="10"/>
      <c r="D1012" s="1"/>
      <c r="E1012" s="11"/>
      <c r="F1012" s="10"/>
      <c r="G1012" s="1"/>
      <c r="H1012" s="120"/>
      <c r="I1012" s="6"/>
      <c r="J1012" s="2"/>
      <c r="K1012" s="2"/>
      <c r="L1012" s="2"/>
      <c r="M1012" s="2"/>
      <c r="N1012" s="2"/>
      <c r="O1012" s="2"/>
      <c r="P1012" s="2"/>
      <c r="Q1012" s="2"/>
      <c r="R1012" s="2"/>
      <c r="S1012" s="2"/>
      <c r="T1012" s="2"/>
      <c r="U1012" s="2"/>
      <c r="V1012" s="2"/>
      <c r="W1012" s="2"/>
      <c r="X1012" s="2"/>
      <c r="Y1012" s="2"/>
      <c r="Z1012" s="2"/>
    </row>
    <row r="1013" spans="2:26" ht="15.75" customHeight="1">
      <c r="B1013" s="2"/>
      <c r="C1013" s="10"/>
      <c r="D1013" s="1"/>
      <c r="E1013" s="11"/>
      <c r="F1013" s="10"/>
      <c r="G1013" s="1"/>
      <c r="H1013" s="120"/>
      <c r="I1013" s="6"/>
      <c r="J1013" s="2"/>
      <c r="K1013" s="2"/>
      <c r="L1013" s="2"/>
      <c r="M1013" s="2"/>
      <c r="N1013" s="2"/>
      <c r="O1013" s="2"/>
      <c r="P1013" s="2"/>
      <c r="Q1013" s="2"/>
      <c r="R1013" s="2"/>
      <c r="S1013" s="2"/>
      <c r="T1013" s="2"/>
      <c r="U1013" s="2"/>
      <c r="V1013" s="2"/>
      <c r="W1013" s="2"/>
      <c r="X1013" s="2"/>
      <c r="Y1013" s="2"/>
      <c r="Z1013" s="2"/>
    </row>
    <row r="1014" spans="2:26" ht="15.75" customHeight="1">
      <c r="B1014" s="2"/>
      <c r="C1014" s="10"/>
      <c r="D1014" s="1"/>
      <c r="E1014" s="11"/>
      <c r="F1014" s="10"/>
      <c r="G1014" s="1"/>
      <c r="H1014" s="120"/>
      <c r="I1014" s="6"/>
      <c r="J1014" s="2"/>
      <c r="K1014" s="2"/>
      <c r="L1014" s="2"/>
      <c r="M1014" s="2"/>
      <c r="N1014" s="2"/>
      <c r="O1014" s="2"/>
      <c r="P1014" s="2"/>
      <c r="Q1014" s="2"/>
      <c r="R1014" s="2"/>
      <c r="S1014" s="2"/>
      <c r="T1014" s="2"/>
      <c r="U1014" s="2"/>
      <c r="V1014" s="2"/>
      <c r="W1014" s="2"/>
      <c r="X1014" s="2"/>
      <c r="Y1014" s="2"/>
      <c r="Z1014" s="2"/>
    </row>
    <row r="1015" spans="2:26" ht="15.75" customHeight="1">
      <c r="B1015" s="2"/>
      <c r="C1015" s="10"/>
      <c r="D1015" s="1"/>
      <c r="E1015" s="11"/>
      <c r="F1015" s="10"/>
      <c r="G1015" s="1"/>
      <c r="H1015" s="120"/>
      <c r="I1015" s="6"/>
      <c r="J1015" s="2"/>
      <c r="K1015" s="2"/>
      <c r="L1015" s="2"/>
      <c r="M1015" s="2"/>
      <c r="N1015" s="2"/>
      <c r="O1015" s="2"/>
      <c r="P1015" s="2"/>
      <c r="Q1015" s="2"/>
      <c r="R1015" s="2"/>
      <c r="S1015" s="2"/>
      <c r="T1015" s="2"/>
      <c r="U1015" s="2"/>
      <c r="V1015" s="2"/>
      <c r="W1015" s="2"/>
      <c r="X1015" s="2"/>
      <c r="Y1015" s="2"/>
      <c r="Z1015" s="2"/>
    </row>
    <row r="1016" spans="2:26" ht="15.75" customHeight="1">
      <c r="B1016" s="2"/>
      <c r="C1016" s="10"/>
      <c r="D1016" s="1"/>
      <c r="E1016" s="11"/>
      <c r="F1016" s="10"/>
      <c r="G1016" s="1"/>
      <c r="H1016" s="120"/>
      <c r="I1016" s="6"/>
      <c r="J1016" s="2"/>
      <c r="K1016" s="2"/>
      <c r="L1016" s="2"/>
      <c r="M1016" s="2"/>
      <c r="N1016" s="2"/>
      <c r="O1016" s="2"/>
      <c r="P1016" s="2"/>
      <c r="Q1016" s="2"/>
      <c r="R1016" s="2"/>
      <c r="S1016" s="2"/>
      <c r="T1016" s="2"/>
      <c r="U1016" s="2"/>
      <c r="V1016" s="2"/>
      <c r="W1016" s="2"/>
      <c r="X1016" s="2"/>
      <c r="Y1016" s="2"/>
      <c r="Z1016" s="2"/>
    </row>
    <row r="1017" spans="2:26" ht="15.75" customHeight="1">
      <c r="B1017" s="2"/>
      <c r="C1017" s="10"/>
      <c r="D1017" s="1"/>
      <c r="E1017" s="11"/>
      <c r="F1017" s="10"/>
      <c r="G1017" s="1"/>
      <c r="H1017" s="120"/>
      <c r="I1017" s="6"/>
      <c r="J1017" s="2"/>
      <c r="K1017" s="2"/>
      <c r="L1017" s="2"/>
      <c r="M1017" s="2"/>
      <c r="N1017" s="2"/>
      <c r="O1017" s="2"/>
      <c r="P1017" s="2"/>
      <c r="Q1017" s="2"/>
      <c r="R1017" s="2"/>
      <c r="S1017" s="2"/>
      <c r="T1017" s="2"/>
      <c r="U1017" s="2"/>
      <c r="V1017" s="2"/>
      <c r="W1017" s="2"/>
      <c r="X1017" s="2"/>
      <c r="Y1017" s="2"/>
      <c r="Z1017" s="2"/>
    </row>
    <row r="1018" spans="2:26" ht="15.75" customHeight="1">
      <c r="B1018" s="2"/>
      <c r="C1018" s="10"/>
      <c r="D1018" s="1"/>
      <c r="E1018" s="11"/>
      <c r="F1018" s="10"/>
      <c r="G1018" s="1"/>
      <c r="H1018" s="120"/>
      <c r="I1018" s="6"/>
      <c r="J1018" s="2"/>
      <c r="K1018" s="2"/>
      <c r="L1018" s="2"/>
      <c r="M1018" s="2"/>
      <c r="N1018" s="2"/>
      <c r="O1018" s="2"/>
      <c r="P1018" s="2"/>
      <c r="Q1018" s="2"/>
      <c r="R1018" s="2"/>
      <c r="S1018" s="2"/>
      <c r="T1018" s="2"/>
      <c r="U1018" s="2"/>
      <c r="V1018" s="2"/>
      <c r="W1018" s="2"/>
      <c r="X1018" s="2"/>
      <c r="Y1018" s="2"/>
      <c r="Z1018" s="2"/>
    </row>
    <row r="1019" spans="2:26" ht="15.75" customHeight="1">
      <c r="B1019" s="2"/>
      <c r="C1019" s="10"/>
      <c r="D1019" s="1"/>
      <c r="E1019" s="11"/>
      <c r="F1019" s="10"/>
      <c r="G1019" s="1"/>
      <c r="H1019" s="120"/>
      <c r="I1019" s="6"/>
      <c r="J1019" s="2"/>
      <c r="K1019" s="2"/>
      <c r="L1019" s="2"/>
      <c r="M1019" s="2"/>
      <c r="N1019" s="2"/>
      <c r="O1019" s="2"/>
      <c r="P1019" s="2"/>
      <c r="Q1019" s="2"/>
      <c r="R1019" s="2"/>
      <c r="S1019" s="2"/>
      <c r="T1019" s="2"/>
      <c r="U1019" s="2"/>
      <c r="V1019" s="2"/>
      <c r="W1019" s="2"/>
      <c r="X1019" s="2"/>
      <c r="Y1019" s="2"/>
      <c r="Z1019" s="2"/>
    </row>
    <row r="1020" spans="2:26" ht="15.75" customHeight="1">
      <c r="B1020" s="2"/>
      <c r="C1020" s="10"/>
      <c r="D1020" s="1"/>
      <c r="E1020" s="11"/>
      <c r="F1020" s="10"/>
      <c r="G1020" s="1"/>
      <c r="H1020" s="120"/>
      <c r="I1020" s="6"/>
      <c r="J1020" s="2"/>
      <c r="K1020" s="2"/>
      <c r="L1020" s="2"/>
      <c r="M1020" s="2"/>
      <c r="N1020" s="2"/>
      <c r="O1020" s="2"/>
      <c r="P1020" s="2"/>
      <c r="Q1020" s="2"/>
      <c r="R1020" s="2"/>
      <c r="S1020" s="2"/>
      <c r="T1020" s="2"/>
      <c r="U1020" s="2"/>
      <c r="V1020" s="2"/>
      <c r="W1020" s="2"/>
      <c r="X1020" s="2"/>
      <c r="Y1020" s="2"/>
      <c r="Z1020" s="2"/>
    </row>
  </sheetData>
  <mergeCells count="17">
    <mergeCell ref="A37:B37"/>
    <mergeCell ref="A29:B29"/>
    <mergeCell ref="A2:H2"/>
    <mergeCell ref="A22:B22"/>
    <mergeCell ref="A1:H1"/>
    <mergeCell ref="A92:B92"/>
    <mergeCell ref="A95:B95"/>
    <mergeCell ref="A87:B87"/>
    <mergeCell ref="A44:B44"/>
    <mergeCell ref="A50:B50"/>
    <mergeCell ref="A84:B84"/>
    <mergeCell ref="A79:B79"/>
    <mergeCell ref="A70:B70"/>
    <mergeCell ref="A75:B75"/>
    <mergeCell ref="A67:B67"/>
    <mergeCell ref="A55:B55"/>
    <mergeCell ref="A60:B60"/>
  </mergeCells>
  <conditionalFormatting sqref="A67">
    <cfRule type="expression" dxfId="727" priority="56">
      <formula>#REF!="No"</formula>
    </cfRule>
  </conditionalFormatting>
  <conditionalFormatting sqref="A75">
    <cfRule type="expression" dxfId="726" priority="57">
      <formula>#REF!="No"</formula>
    </cfRule>
  </conditionalFormatting>
  <conditionalFormatting sqref="A80:A83">
    <cfRule type="expression" dxfId="725" priority="59">
      <formula>#REF!="No"</formula>
    </cfRule>
  </conditionalFormatting>
  <conditionalFormatting sqref="A96:A97">
    <cfRule type="expression" dxfId="724" priority="61">
      <formula>#REF!="No"</formula>
    </cfRule>
  </conditionalFormatting>
  <conditionalFormatting sqref="A76:A78">
    <cfRule type="expression" dxfId="723" priority="62">
      <formula>$C$33="No"</formula>
    </cfRule>
  </conditionalFormatting>
  <conditionalFormatting sqref="A50">
    <cfRule type="expression" dxfId="722" priority="64">
      <formula>#REF!="No"</formula>
    </cfRule>
  </conditionalFormatting>
  <conditionalFormatting sqref="A76:A78">
    <cfRule type="expression" dxfId="721" priority="65">
      <formula>#REF!="No"</formula>
    </cfRule>
  </conditionalFormatting>
  <conditionalFormatting sqref="A79:B79 A83 A95:B95">
    <cfRule type="expression" dxfId="720" priority="67">
      <formula>#REF!="Yes"</formula>
    </cfRule>
  </conditionalFormatting>
  <conditionalFormatting sqref="A80:A83 A96:A97 A88:A91 A85:A86 A93:A94">
    <cfRule type="expression" dxfId="719" priority="68">
      <formula>#REF!="Yes"</formula>
    </cfRule>
  </conditionalFormatting>
  <conditionalFormatting sqref="E94">
    <cfRule type="expression" dxfId="718" priority="72">
      <formula>$C$29="Yes"</formula>
    </cfRule>
  </conditionalFormatting>
  <conditionalFormatting sqref="H96">
    <cfRule type="expression" dxfId="717" priority="73">
      <formula>$C$29="Yes"</formula>
    </cfRule>
  </conditionalFormatting>
  <conditionalFormatting sqref="C40:E40 H40">
    <cfRule type="expression" dxfId="716" priority="74">
      <formula>$C$69="No"</formula>
    </cfRule>
  </conditionalFormatting>
  <conditionalFormatting sqref="E40">
    <cfRule type="expression" dxfId="715" priority="75">
      <formula>$C$29="Yes"</formula>
    </cfRule>
  </conditionalFormatting>
  <conditionalFormatting sqref="F40">
    <cfRule type="expression" dxfId="714" priority="76">
      <formula>$C$69="No"</formula>
    </cfRule>
  </conditionalFormatting>
  <conditionalFormatting sqref="H40">
    <cfRule type="expression" dxfId="713" priority="77">
      <formula>$C$29="Yes"</formula>
    </cfRule>
  </conditionalFormatting>
  <conditionalFormatting sqref="G40">
    <cfRule type="expression" dxfId="712" priority="78">
      <formula>$C$69="No"</formula>
    </cfRule>
  </conditionalFormatting>
  <conditionalFormatting sqref="E38:E39">
    <cfRule type="expression" dxfId="711" priority="79">
      <formula>$C$29="Yes"</formula>
    </cfRule>
  </conditionalFormatting>
  <conditionalFormatting sqref="H38:H39">
    <cfRule type="expression" dxfId="710" priority="80">
      <formula>$C$29="Yes"</formula>
    </cfRule>
  </conditionalFormatting>
  <conditionalFormatting sqref="E41">
    <cfRule type="expression" dxfId="709" priority="81">
      <formula>$C$29="Yes"</formula>
    </cfRule>
  </conditionalFormatting>
  <conditionalFormatting sqref="H41">
    <cfRule type="expression" dxfId="708" priority="82">
      <formula>$C$29="Yes"</formula>
    </cfRule>
  </conditionalFormatting>
  <conditionalFormatting sqref="E42">
    <cfRule type="expression" dxfId="707" priority="83">
      <formula>$C$29="Yes"</formula>
    </cfRule>
  </conditionalFormatting>
  <conditionalFormatting sqref="H42">
    <cfRule type="expression" dxfId="706" priority="84">
      <formula>$C$29="Yes"</formula>
    </cfRule>
  </conditionalFormatting>
  <conditionalFormatting sqref="E43">
    <cfRule type="expression" dxfId="705" priority="85">
      <formula>$C$29="Yes"</formula>
    </cfRule>
  </conditionalFormatting>
  <conditionalFormatting sqref="H43">
    <cfRule type="expression" dxfId="704" priority="86">
      <formula>$C$29="Yes"</formula>
    </cfRule>
  </conditionalFormatting>
  <conditionalFormatting sqref="E45">
    <cfRule type="expression" dxfId="703" priority="87">
      <formula>$C$29="Yes"</formula>
    </cfRule>
  </conditionalFormatting>
  <conditionalFormatting sqref="H45">
    <cfRule type="expression" dxfId="702" priority="88">
      <formula>$C$29="Yes"</formula>
    </cfRule>
  </conditionalFormatting>
  <conditionalFormatting sqref="E46">
    <cfRule type="expression" dxfId="701" priority="89">
      <formula>$C$29="Yes"</formula>
    </cfRule>
  </conditionalFormatting>
  <conditionalFormatting sqref="H46">
    <cfRule type="expression" dxfId="700" priority="90">
      <formula>$C$29="Yes"</formula>
    </cfRule>
  </conditionalFormatting>
  <conditionalFormatting sqref="E47">
    <cfRule type="expression" dxfId="699" priority="91">
      <formula>$C$29="Yes"</formula>
    </cfRule>
  </conditionalFormatting>
  <conditionalFormatting sqref="H47">
    <cfRule type="expression" dxfId="698" priority="92">
      <formula>$C$29="Yes"</formula>
    </cfRule>
  </conditionalFormatting>
  <conditionalFormatting sqref="E48">
    <cfRule type="expression" dxfId="697" priority="93">
      <formula>$C$29="Yes"</formula>
    </cfRule>
  </conditionalFormatting>
  <conditionalFormatting sqref="H48">
    <cfRule type="expression" dxfId="696" priority="94">
      <formula>$C$29="Yes"</formula>
    </cfRule>
  </conditionalFormatting>
  <conditionalFormatting sqref="E49">
    <cfRule type="expression" dxfId="695" priority="95">
      <formula>$C$29="Yes"</formula>
    </cfRule>
  </conditionalFormatting>
  <conditionalFormatting sqref="H49">
    <cfRule type="expression" dxfId="694" priority="96">
      <formula>$C$29="Yes"</formula>
    </cfRule>
  </conditionalFormatting>
  <conditionalFormatting sqref="E51">
    <cfRule type="expression" dxfId="693" priority="97">
      <formula>$C$29="Yes"</formula>
    </cfRule>
  </conditionalFormatting>
  <conditionalFormatting sqref="H51">
    <cfRule type="expression" dxfId="692" priority="98">
      <formula>$C$29="Yes"</formula>
    </cfRule>
  </conditionalFormatting>
  <conditionalFormatting sqref="E52">
    <cfRule type="expression" dxfId="691" priority="99">
      <formula>$C$29="Yes"</formula>
    </cfRule>
  </conditionalFormatting>
  <conditionalFormatting sqref="H52">
    <cfRule type="expression" dxfId="690" priority="100">
      <formula>$C$29="Yes"</formula>
    </cfRule>
  </conditionalFormatting>
  <conditionalFormatting sqref="E53">
    <cfRule type="expression" dxfId="689" priority="101">
      <formula>$C$29="Yes"</formula>
    </cfRule>
  </conditionalFormatting>
  <conditionalFormatting sqref="H53">
    <cfRule type="expression" dxfId="688" priority="102">
      <formula>$C$29="Yes"</formula>
    </cfRule>
  </conditionalFormatting>
  <conditionalFormatting sqref="E54">
    <cfRule type="expression" dxfId="687" priority="103">
      <formula>$C$29="Yes"</formula>
    </cfRule>
  </conditionalFormatting>
  <conditionalFormatting sqref="H54">
    <cfRule type="expression" dxfId="686" priority="104">
      <formula>$C$29="Yes"</formula>
    </cfRule>
  </conditionalFormatting>
  <conditionalFormatting sqref="E56">
    <cfRule type="expression" dxfId="685" priority="105">
      <formula>$C$29="Yes"</formula>
    </cfRule>
  </conditionalFormatting>
  <conditionalFormatting sqref="H56">
    <cfRule type="expression" dxfId="684" priority="106">
      <formula>$C$29="Yes"</formula>
    </cfRule>
  </conditionalFormatting>
  <conditionalFormatting sqref="E57">
    <cfRule type="expression" dxfId="683" priority="107">
      <formula>$C$29="Yes"</formula>
    </cfRule>
  </conditionalFormatting>
  <conditionalFormatting sqref="H57">
    <cfRule type="expression" dxfId="682" priority="108">
      <formula>$C$29="Yes"</formula>
    </cfRule>
  </conditionalFormatting>
  <conditionalFormatting sqref="E58">
    <cfRule type="expression" dxfId="681" priority="109">
      <formula>$C$29="Yes"</formula>
    </cfRule>
  </conditionalFormatting>
  <conditionalFormatting sqref="H58">
    <cfRule type="expression" dxfId="680" priority="110">
      <formula>$C$29="Yes"</formula>
    </cfRule>
  </conditionalFormatting>
  <conditionalFormatting sqref="E59">
    <cfRule type="expression" dxfId="679" priority="111">
      <formula>$C$29="Yes"</formula>
    </cfRule>
  </conditionalFormatting>
  <conditionalFormatting sqref="H59">
    <cfRule type="expression" dxfId="678" priority="112">
      <formula>$C$29="Yes"</formula>
    </cfRule>
  </conditionalFormatting>
  <conditionalFormatting sqref="E61">
    <cfRule type="expression" dxfId="677" priority="113">
      <formula>$C$29="Yes"</formula>
    </cfRule>
  </conditionalFormatting>
  <conditionalFormatting sqref="H61">
    <cfRule type="expression" dxfId="676" priority="114">
      <formula>$C$29="Yes"</formula>
    </cfRule>
  </conditionalFormatting>
  <conditionalFormatting sqref="H97">
    <cfRule type="expression" dxfId="675" priority="115">
      <formula>$C$29="Yes"</formula>
    </cfRule>
  </conditionalFormatting>
  <conditionalFormatting sqref="H62">
    <cfRule type="expression" dxfId="674" priority="116">
      <formula>$C$29="Yes"</formula>
    </cfRule>
  </conditionalFormatting>
  <conditionalFormatting sqref="E64">
    <cfRule type="expression" dxfId="673" priority="117">
      <formula>$C$29="Yes"</formula>
    </cfRule>
  </conditionalFormatting>
  <conditionalFormatting sqref="H64">
    <cfRule type="expression" dxfId="672" priority="118">
      <formula>$C$29="Yes"</formula>
    </cfRule>
  </conditionalFormatting>
  <conditionalFormatting sqref="E65">
    <cfRule type="expression" dxfId="671" priority="119">
      <formula>$C$29="Yes"</formula>
    </cfRule>
  </conditionalFormatting>
  <conditionalFormatting sqref="H65">
    <cfRule type="expression" dxfId="670" priority="120">
      <formula>$C$29="Yes"</formula>
    </cfRule>
  </conditionalFormatting>
  <conditionalFormatting sqref="C66">
    <cfRule type="expression" dxfId="669" priority="121">
      <formula>$C$159="No"</formula>
    </cfRule>
  </conditionalFormatting>
  <conditionalFormatting sqref="E66">
    <cfRule type="expression" dxfId="668" priority="122">
      <formula>$C$29="Yes"</formula>
    </cfRule>
  </conditionalFormatting>
  <conditionalFormatting sqref="F66">
    <cfRule type="expression" dxfId="667" priority="123">
      <formula>$C$159="No"</formula>
    </cfRule>
  </conditionalFormatting>
  <conditionalFormatting sqref="H66">
    <cfRule type="expression" dxfId="666" priority="124">
      <formula>$C$29="Yes"</formula>
    </cfRule>
  </conditionalFormatting>
  <conditionalFormatting sqref="G66">
    <cfRule type="expression" dxfId="665" priority="125">
      <formula>$C$159="No"</formula>
    </cfRule>
  </conditionalFormatting>
  <conditionalFormatting sqref="E68:E69">
    <cfRule type="expression" dxfId="664" priority="126">
      <formula>$C$29="Yes"</formula>
    </cfRule>
  </conditionalFormatting>
  <conditionalFormatting sqref="H68:H69">
    <cfRule type="expression" dxfId="663" priority="127">
      <formula>$C$29="Yes"</formula>
    </cfRule>
  </conditionalFormatting>
  <conditionalFormatting sqref="C71:E71 H71">
    <cfRule type="expression" dxfId="662" priority="128">
      <formula>$C$177="No"</formula>
    </cfRule>
  </conditionalFormatting>
  <conditionalFormatting sqref="E71">
    <cfRule type="expression" dxfId="661" priority="129">
      <formula>$C$29="Yes"</formula>
    </cfRule>
  </conditionalFormatting>
  <conditionalFormatting sqref="F71">
    <cfRule type="expression" dxfId="660" priority="130">
      <formula>$C$177="No"</formula>
    </cfRule>
  </conditionalFormatting>
  <conditionalFormatting sqref="H71">
    <cfRule type="expression" dxfId="659" priority="131">
      <formula>$C$29="Yes"</formula>
    </cfRule>
  </conditionalFormatting>
  <conditionalFormatting sqref="G71">
    <cfRule type="expression" dxfId="658" priority="132">
      <formula>$C$177="No"</formula>
    </cfRule>
  </conditionalFormatting>
  <conditionalFormatting sqref="E72">
    <cfRule type="expression" dxfId="657" priority="133">
      <formula>$C$29="Yes"</formula>
    </cfRule>
  </conditionalFormatting>
  <conditionalFormatting sqref="H72">
    <cfRule type="expression" dxfId="656" priority="134">
      <formula>$C$29="Yes"</formula>
    </cfRule>
  </conditionalFormatting>
  <conditionalFormatting sqref="E73">
    <cfRule type="expression" dxfId="655" priority="135">
      <formula>$C$29="Yes"</formula>
    </cfRule>
  </conditionalFormatting>
  <conditionalFormatting sqref="H73">
    <cfRule type="expression" dxfId="654" priority="136">
      <formula>$C$29="Yes"</formula>
    </cfRule>
  </conditionalFormatting>
  <conditionalFormatting sqref="C74:E74 H74">
    <cfRule type="expression" dxfId="653" priority="137">
      <formula>$C$172="No"</formula>
    </cfRule>
  </conditionalFormatting>
  <conditionalFormatting sqref="C74:E74 H74">
    <cfRule type="expression" dxfId="652" priority="138">
      <formula>$C$173="No"</formula>
    </cfRule>
  </conditionalFormatting>
  <conditionalFormatting sqref="E74">
    <cfRule type="expression" dxfId="651" priority="139">
      <formula>$C$29="Yes"</formula>
    </cfRule>
  </conditionalFormatting>
  <conditionalFormatting sqref="F74">
    <cfRule type="expression" dxfId="650" priority="140">
      <formula>$C$172="No"</formula>
    </cfRule>
  </conditionalFormatting>
  <conditionalFormatting sqref="F74">
    <cfRule type="expression" dxfId="649" priority="141">
      <formula>$C$173="No"</formula>
    </cfRule>
  </conditionalFormatting>
  <conditionalFormatting sqref="H74">
    <cfRule type="expression" dxfId="648" priority="142">
      <formula>$C$29="Yes"</formula>
    </cfRule>
  </conditionalFormatting>
  <conditionalFormatting sqref="G74">
    <cfRule type="expression" dxfId="647" priority="143">
      <formula>$C$172="No"</formula>
    </cfRule>
  </conditionalFormatting>
  <conditionalFormatting sqref="G74">
    <cfRule type="expression" dxfId="646" priority="144">
      <formula>$C$173="No"</formula>
    </cfRule>
  </conditionalFormatting>
  <conditionalFormatting sqref="E76">
    <cfRule type="expression" dxfId="645" priority="145">
      <formula>$C$29="Yes"</formula>
    </cfRule>
  </conditionalFormatting>
  <conditionalFormatting sqref="H76">
    <cfRule type="expression" dxfId="644" priority="146">
      <formula>$C$29="Yes"</formula>
    </cfRule>
  </conditionalFormatting>
  <conditionalFormatting sqref="E77">
    <cfRule type="expression" dxfId="643" priority="147">
      <formula>$C$29="Yes"</formula>
    </cfRule>
  </conditionalFormatting>
  <conditionalFormatting sqref="H77">
    <cfRule type="expression" dxfId="642" priority="148">
      <formula>$C$29="Yes"</formula>
    </cfRule>
  </conditionalFormatting>
  <conditionalFormatting sqref="E78">
    <cfRule type="expression" dxfId="641" priority="149">
      <formula>$C$29="Yes"</formula>
    </cfRule>
  </conditionalFormatting>
  <conditionalFormatting sqref="H78">
    <cfRule type="expression" dxfId="640" priority="150">
      <formula>$C$29="Yes"</formula>
    </cfRule>
  </conditionalFormatting>
  <conditionalFormatting sqref="E80">
    <cfRule type="expression" dxfId="639" priority="151">
      <formula>$C$29="Yes"</formula>
    </cfRule>
  </conditionalFormatting>
  <conditionalFormatting sqref="H80">
    <cfRule type="expression" dxfId="638" priority="152">
      <formula>$C$29="Yes"</formula>
    </cfRule>
  </conditionalFormatting>
  <conditionalFormatting sqref="E81">
    <cfRule type="expression" dxfId="637" priority="153">
      <formula>$C$29="Yes"</formula>
    </cfRule>
  </conditionalFormatting>
  <conditionalFormatting sqref="H81">
    <cfRule type="expression" dxfId="636" priority="154">
      <formula>$C$29="Yes"</formula>
    </cfRule>
  </conditionalFormatting>
  <conditionalFormatting sqref="E82">
    <cfRule type="expression" dxfId="635" priority="155">
      <formula>$C$29="Yes"</formula>
    </cfRule>
  </conditionalFormatting>
  <conditionalFormatting sqref="H82">
    <cfRule type="expression" dxfId="634" priority="156">
      <formula>$C$29="Yes"</formula>
    </cfRule>
  </conditionalFormatting>
  <conditionalFormatting sqref="E97">
    <cfRule type="expression" dxfId="633" priority="157">
      <formula>$C$29="Yes"</formula>
    </cfRule>
  </conditionalFormatting>
  <conditionalFormatting sqref="E83">
    <cfRule type="expression" dxfId="632" priority="158">
      <formula>$C$29="Yes"</formula>
    </cfRule>
  </conditionalFormatting>
  <conditionalFormatting sqref="H83">
    <cfRule type="expression" dxfId="631" priority="159">
      <formula>$C$29="Yes"</formula>
    </cfRule>
  </conditionalFormatting>
  <conditionalFormatting sqref="E85:E86">
    <cfRule type="expression" dxfId="630" priority="160">
      <formula>$C$29="Yes"</formula>
    </cfRule>
  </conditionalFormatting>
  <conditionalFormatting sqref="H85:H86">
    <cfRule type="expression" dxfId="629" priority="161">
      <formula>$C$29="Yes"</formula>
    </cfRule>
  </conditionalFormatting>
  <conditionalFormatting sqref="E88">
    <cfRule type="expression" dxfId="628" priority="162">
      <formula>$C$29="Yes"</formula>
    </cfRule>
  </conditionalFormatting>
  <conditionalFormatting sqref="H88">
    <cfRule type="expression" dxfId="627" priority="163">
      <formula>$C$29="Yes"</formula>
    </cfRule>
  </conditionalFormatting>
  <conditionalFormatting sqref="E89">
    <cfRule type="expression" dxfId="626" priority="164">
      <formula>$C$29="Yes"</formula>
    </cfRule>
  </conditionalFormatting>
  <conditionalFormatting sqref="H89">
    <cfRule type="expression" dxfId="625" priority="165">
      <formula>$C$29="Yes"</formula>
    </cfRule>
  </conditionalFormatting>
  <conditionalFormatting sqref="E90">
    <cfRule type="expression" dxfId="624" priority="166">
      <formula>$C$29="Yes"</formula>
    </cfRule>
  </conditionalFormatting>
  <conditionalFormatting sqref="H90">
    <cfRule type="expression" dxfId="623" priority="167">
      <formula>$C$29="Yes"</formula>
    </cfRule>
  </conditionalFormatting>
  <conditionalFormatting sqref="E91">
    <cfRule type="expression" dxfId="622" priority="168">
      <formula>$C$29="Yes"</formula>
    </cfRule>
  </conditionalFormatting>
  <conditionalFormatting sqref="H91">
    <cfRule type="expression" dxfId="621" priority="169">
      <formula>$C$29="Yes"</formula>
    </cfRule>
  </conditionalFormatting>
  <conditionalFormatting sqref="E93">
    <cfRule type="expression" dxfId="620" priority="170">
      <formula>$C$29="Yes"</formula>
    </cfRule>
  </conditionalFormatting>
  <conditionalFormatting sqref="H93">
    <cfRule type="expression" dxfId="619" priority="171">
      <formula>$C$29="Yes"</formula>
    </cfRule>
  </conditionalFormatting>
  <conditionalFormatting sqref="C94:D94">
    <cfRule type="expression" dxfId="618" priority="172">
      <formula>$C$177="No"</formula>
    </cfRule>
  </conditionalFormatting>
  <conditionalFormatting sqref="F94">
    <cfRule type="expression" dxfId="617" priority="173">
      <formula>$C$177="No"</formula>
    </cfRule>
  </conditionalFormatting>
  <conditionalFormatting sqref="H94">
    <cfRule type="expression" dxfId="616" priority="174">
      <formula>$C$29="Yes"</formula>
    </cfRule>
  </conditionalFormatting>
  <conditionalFormatting sqref="G94">
    <cfRule type="expression" dxfId="615" priority="175">
      <formula>$C$177="No"</formula>
    </cfRule>
  </conditionalFormatting>
  <conditionalFormatting sqref="C96:E96 H96">
    <cfRule type="expression" dxfId="614" priority="176">
      <formula>$C$274="No"</formula>
    </cfRule>
  </conditionalFormatting>
  <conditionalFormatting sqref="E96">
    <cfRule type="expression" dxfId="613" priority="177">
      <formula>$C$29="Yes"</formula>
    </cfRule>
  </conditionalFormatting>
  <conditionalFormatting sqref="F96">
    <cfRule type="expression" dxfId="612" priority="178">
      <formula>$C$274="No"</formula>
    </cfRule>
  </conditionalFormatting>
  <conditionalFormatting sqref="G96">
    <cfRule type="expression" dxfId="611" priority="179">
      <formula>$C$274="No"</formula>
    </cfRule>
  </conditionalFormatting>
  <pageMargins left="0.75" right="0.75" top="1" bottom="1" header="0" footer="0"/>
  <pageSetup orientation="landscape" r:id="rId1"/>
  <headerFooter>
    <oddFooter>&amp;L000000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sheetPr>
  <dimension ref="A1:IV936"/>
  <sheetViews>
    <sheetView workbookViewId="0">
      <selection activeCell="D12" sqref="D12"/>
    </sheetView>
  </sheetViews>
  <sheetFormatPr defaultColWidth="8.5703125" defaultRowHeight="14.55"/>
  <cols>
    <col min="1" max="1" width="22.7109375" style="15" customWidth="1"/>
    <col min="2" max="2" width="16.42578125" style="15" customWidth="1"/>
    <col min="3" max="3" width="28.92578125" style="15" customWidth="1"/>
    <col min="4" max="4" width="15.5703125" style="15" customWidth="1"/>
    <col min="5" max="5" width="10.0703125" style="15" customWidth="1"/>
    <col min="6" max="6" width="11.7109375" style="15" customWidth="1"/>
    <col min="7" max="7" width="11.5" style="15" customWidth="1"/>
    <col min="8" max="8" width="21.2109375" style="15" customWidth="1"/>
    <col min="9" max="9" width="20.2109375" style="15" customWidth="1"/>
    <col min="10" max="10" width="13" style="15" customWidth="1"/>
    <col min="11" max="16384" width="8.5703125" style="15"/>
  </cols>
  <sheetData>
    <row r="1" spans="1:256" s="67" customFormat="1" ht="36" customHeight="1">
      <c r="A1" s="296" t="s">
        <v>1788</v>
      </c>
      <c r="B1" s="296"/>
      <c r="C1" s="296"/>
      <c r="D1" s="296"/>
      <c r="E1" s="296"/>
      <c r="F1" s="296"/>
      <c r="G1" s="297"/>
      <c r="H1" s="105" t="str">
        <f>'HECVAT - Lite'!E1</f>
        <v>Version 2.11</v>
      </c>
    </row>
    <row r="2" spans="1:256" s="67" customFormat="1" ht="26.1" customHeight="1">
      <c r="A2" s="298" t="s">
        <v>9</v>
      </c>
      <c r="B2" s="298"/>
      <c r="C2" s="298"/>
      <c r="D2" s="298"/>
      <c r="E2" s="298"/>
      <c r="F2" s="298"/>
      <c r="G2" s="298"/>
      <c r="H2" s="298"/>
    </row>
    <row r="3" spans="1:256" s="161" customFormat="1" ht="36" customHeight="1">
      <c r="A3" s="270" t="s">
        <v>34</v>
      </c>
      <c r="B3" s="271"/>
      <c r="C3" s="271"/>
      <c r="D3" s="271"/>
      <c r="E3" s="271"/>
      <c r="F3" s="271"/>
      <c r="G3" s="271"/>
      <c r="H3" s="271"/>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row>
    <row r="4" spans="1:256" s="161" customFormat="1" ht="47.95" customHeight="1">
      <c r="A4" s="272" t="s">
        <v>1210</v>
      </c>
      <c r="B4" s="273"/>
      <c r="C4" s="273"/>
      <c r="D4" s="273"/>
      <c r="E4" s="273"/>
      <c r="F4" s="273"/>
      <c r="G4" s="273"/>
      <c r="H4" s="273"/>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row>
    <row r="5" spans="1:256" s="71" customFormat="1" ht="47.95" customHeight="1">
      <c r="A5" s="69" t="s">
        <v>13</v>
      </c>
      <c r="B5" s="299" t="str">
        <f>'HECVAT - Lite'!C7</f>
        <v>Vendor Name</v>
      </c>
      <c r="C5" s="299"/>
      <c r="D5" s="70"/>
      <c r="E5" s="69" t="s">
        <v>15</v>
      </c>
      <c r="F5" s="284" t="str">
        <f>'HECVAT - Lite'!C8</f>
        <v>Product Name and Version Information</v>
      </c>
      <c r="G5" s="284"/>
      <c r="H5" s="284"/>
    </row>
    <row r="6" spans="1:256" s="71" customFormat="1" ht="47.95" customHeight="1">
      <c r="A6" s="69" t="s">
        <v>21</v>
      </c>
      <c r="B6" s="244" t="str">
        <f>'HECVAT - Lite'!C11</f>
        <v>Vendor Contact Name</v>
      </c>
      <c r="C6" s="244"/>
      <c r="D6" s="72"/>
      <c r="E6" s="69" t="s">
        <v>17</v>
      </c>
      <c r="F6" s="284" t="str">
        <f>'HECVAT - Lite'!C9</f>
        <v>Brief Description of the Product</v>
      </c>
      <c r="G6" s="284"/>
      <c r="H6" s="284"/>
    </row>
    <row r="7" spans="1:256" s="71" customFormat="1" ht="47.95" customHeight="1">
      <c r="A7" s="69" t="s">
        <v>23</v>
      </c>
      <c r="B7" s="282" t="str">
        <f>'HECVAT - Lite'!C12</f>
        <v>Vendor Contact Title</v>
      </c>
      <c r="C7" s="283"/>
      <c r="D7" s="73"/>
      <c r="E7" s="69" t="s">
        <v>404</v>
      </c>
      <c r="F7" s="284" t="s">
        <v>405</v>
      </c>
      <c r="G7" s="284"/>
      <c r="H7" s="284"/>
    </row>
    <row r="8" spans="1:256" s="71" customFormat="1" ht="47.95" customHeight="1">
      <c r="A8" s="70" t="s">
        <v>1138</v>
      </c>
      <c r="B8" s="285" t="str">
        <f>'HECVAT - Lite'!C13</f>
        <v>Vendor Contact E-mail Address</v>
      </c>
      <c r="C8" s="285"/>
      <c r="D8" s="72"/>
      <c r="E8" s="70" t="s">
        <v>406</v>
      </c>
      <c r="F8" s="286" t="str">
        <f>'HECVAT - Lite'!C3</f>
        <v>mm/dd/yyyy</v>
      </c>
      <c r="G8" s="286"/>
      <c r="H8" s="286"/>
    </row>
    <row r="9" spans="1:256" s="71" customFormat="1" ht="24.05" customHeight="1" thickBot="1">
      <c r="A9" s="70"/>
      <c r="B9" s="158"/>
      <c r="C9" s="159"/>
      <c r="D9" s="155"/>
      <c r="E9" s="155"/>
      <c r="F9" s="156"/>
      <c r="G9" s="156"/>
      <c r="H9" s="157"/>
    </row>
    <row r="10" spans="1:256" ht="47.95" customHeight="1" thickBot="1">
      <c r="A10" s="152" t="s">
        <v>1139</v>
      </c>
      <c r="B10" s="153"/>
      <c r="C10" s="154" t="str">
        <f>IF(B10="","&lt; - Select security framework.","")</f>
        <v>&lt; - Select security framework.</v>
      </c>
      <c r="D10" s="266"/>
      <c r="E10" s="266"/>
      <c r="F10" s="266"/>
      <c r="G10" s="266"/>
      <c r="H10" s="267"/>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row>
    <row r="11" spans="1:256" ht="15.05" thickBot="1">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row>
    <row r="12" spans="1:256" ht="15.05" thickBot="1">
      <c r="A12" s="133"/>
      <c r="B12" s="132"/>
      <c r="C12" s="134" t="s">
        <v>438</v>
      </c>
      <c r="D12" s="135" t="s">
        <v>408</v>
      </c>
      <c r="E12" s="135" t="s">
        <v>409</v>
      </c>
      <c r="F12" s="136" t="s">
        <v>410</v>
      </c>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row>
    <row r="13" spans="1:256">
      <c r="A13" s="132"/>
      <c r="B13" s="137"/>
      <c r="C13" s="138" t="str">
        <f>Questions!S2</f>
        <v>Documentation</v>
      </c>
      <c r="D13" s="139">
        <f>Questions!W2</f>
        <v>100</v>
      </c>
      <c r="E13" s="139">
        <f>Questions!V2</f>
        <v>0</v>
      </c>
      <c r="F13" s="140">
        <f>Questions!X2</f>
        <v>0</v>
      </c>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row>
    <row r="14" spans="1:256">
      <c r="A14" s="132"/>
      <c r="B14" s="141"/>
      <c r="C14" s="142" t="str">
        <f>Questions!S3</f>
        <v>Company</v>
      </c>
      <c r="D14" s="139">
        <f>Questions!W3</f>
        <v>115</v>
      </c>
      <c r="E14" s="139">
        <f>Questions!V3</f>
        <v>0</v>
      </c>
      <c r="F14" s="140">
        <f>Questions!X3</f>
        <v>0</v>
      </c>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row>
    <row r="15" spans="1:256">
      <c r="A15" s="133"/>
      <c r="B15" s="132"/>
      <c r="C15" s="142" t="str">
        <f>Questions!S4</f>
        <v>Application Security</v>
      </c>
      <c r="D15" s="139">
        <f>Questions!W4</f>
        <v>110</v>
      </c>
      <c r="E15" s="139">
        <f>Questions!V4</f>
        <v>0</v>
      </c>
      <c r="F15" s="140">
        <f>Questions!X4</f>
        <v>0</v>
      </c>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row>
    <row r="16" spans="1:256" ht="29.05">
      <c r="A16" s="132"/>
      <c r="B16" s="137"/>
      <c r="C16" s="142" t="str">
        <f>Questions!S5</f>
        <v>Authentication, Authorization, and Accounting</v>
      </c>
      <c r="D16" s="139">
        <f>Questions!W5</f>
        <v>100</v>
      </c>
      <c r="E16" s="139">
        <f>Questions!V5</f>
        <v>0</v>
      </c>
      <c r="F16" s="140">
        <f>Questions!X5</f>
        <v>0</v>
      </c>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row>
    <row r="17" spans="1:201">
      <c r="A17" s="132"/>
      <c r="B17" s="141"/>
      <c r="C17" s="142" t="str">
        <f>Questions!S6</f>
        <v>Business Continuity</v>
      </c>
      <c r="D17" s="139">
        <f>Questions!W6</f>
        <v>55</v>
      </c>
      <c r="E17" s="139">
        <f>Questions!V6</f>
        <v>0</v>
      </c>
      <c r="F17" s="140">
        <f>Questions!X6</f>
        <v>0</v>
      </c>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row>
    <row r="18" spans="1:201">
      <c r="A18" s="133"/>
      <c r="B18" s="133"/>
      <c r="C18" s="142" t="str">
        <f>Questions!S7</f>
        <v>Change Management</v>
      </c>
      <c r="D18" s="139">
        <f>Questions!W7</f>
        <v>80</v>
      </c>
      <c r="E18" s="139">
        <f>Questions!V7</f>
        <v>0</v>
      </c>
      <c r="F18" s="140">
        <f>Questions!X7</f>
        <v>0</v>
      </c>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row>
    <row r="19" spans="1:201">
      <c r="A19" s="133"/>
      <c r="B19" s="133"/>
      <c r="C19" s="142" t="str">
        <f>Questions!S10</f>
        <v>Data</v>
      </c>
      <c r="D19" s="139">
        <f>Questions!W10</f>
        <v>225</v>
      </c>
      <c r="E19" s="139">
        <f>Questions!V10</f>
        <v>0</v>
      </c>
      <c r="F19" s="140">
        <f>Questions!X10</f>
        <v>0</v>
      </c>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row>
    <row r="20" spans="1:201">
      <c r="A20" s="133"/>
      <c r="B20" s="133"/>
      <c r="C20" s="142" t="str">
        <f>Questions!S11</f>
        <v>Database</v>
      </c>
      <c r="D20" s="139">
        <f>Questions!W11</f>
        <v>80</v>
      </c>
      <c r="E20" s="139">
        <f>Questions!V11</f>
        <v>0</v>
      </c>
      <c r="F20" s="140">
        <f>Questions!X11</f>
        <v>0</v>
      </c>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row>
    <row r="21" spans="1:201">
      <c r="A21" s="133"/>
      <c r="B21" s="133"/>
      <c r="C21" s="142" t="str">
        <f>Questions!S12</f>
        <v>Datacenter</v>
      </c>
      <c r="D21" s="139">
        <f>Questions!W12</f>
        <v>160</v>
      </c>
      <c r="E21" s="139">
        <f>Questions!V12</f>
        <v>0</v>
      </c>
      <c r="F21" s="140">
        <f>Questions!X12</f>
        <v>0</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3"/>
      <c r="EN21" s="133"/>
      <c r="EO21" s="133"/>
      <c r="EP21" s="133"/>
      <c r="EQ21" s="133"/>
      <c r="ER21" s="133"/>
      <c r="ES21" s="133"/>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row>
    <row r="22" spans="1:201">
      <c r="A22" s="133"/>
      <c r="B22" s="133"/>
      <c r="C22" s="142" t="str">
        <f>Questions!S15</f>
        <v>Disaster Recovery</v>
      </c>
      <c r="D22" s="139">
        <f>Questions!W15</f>
        <v>70</v>
      </c>
      <c r="E22" s="139">
        <f>Questions!V15</f>
        <v>0</v>
      </c>
      <c r="F22" s="140">
        <f>Questions!X15</f>
        <v>0</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row>
    <row r="23" spans="1:201">
      <c r="A23" s="133"/>
      <c r="B23" s="133"/>
      <c r="C23" s="142" t="str">
        <f>Questions!S16</f>
        <v>Firewalls, IDS, IPS, and Networking</v>
      </c>
      <c r="D23" s="139">
        <f>Questions!W16</f>
        <v>140</v>
      </c>
      <c r="E23" s="139">
        <f>Questions!V16</f>
        <v>0</v>
      </c>
      <c r="F23" s="140">
        <f>Questions!X16</f>
        <v>0</v>
      </c>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row>
    <row r="24" spans="1:201">
      <c r="A24" s="133"/>
      <c r="B24" s="133"/>
      <c r="C24" s="142" t="str">
        <f>Questions!S17</f>
        <v>Physical Security</v>
      </c>
      <c r="D24" s="139">
        <f>Questions!W17</f>
        <v>80</v>
      </c>
      <c r="E24" s="139">
        <f>Questions!V17</f>
        <v>0</v>
      </c>
      <c r="F24" s="140">
        <f>Questions!X17</f>
        <v>0</v>
      </c>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row>
    <row r="25" spans="1:201">
      <c r="A25" s="133"/>
      <c r="B25" s="133"/>
      <c r="C25" s="142" t="str">
        <f>Questions!S18</f>
        <v>Policies, Procedures, and Processes</v>
      </c>
      <c r="D25" s="139">
        <f>Questions!W18</f>
        <v>160</v>
      </c>
      <c r="E25" s="139">
        <f>Questions!V18</f>
        <v>0</v>
      </c>
      <c r="F25" s="140">
        <f>Questions!X18</f>
        <v>0</v>
      </c>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row>
    <row r="26" spans="1:201">
      <c r="A26" s="133"/>
      <c r="B26" s="133"/>
      <c r="C26" s="142" t="str">
        <f>Questions!S19</f>
        <v>Systems Management &amp; Configuration</v>
      </c>
      <c r="D26" s="139">
        <f>Questions!W19</f>
        <v>30</v>
      </c>
      <c r="E26" s="139">
        <f>Questions!V19</f>
        <v>0</v>
      </c>
      <c r="F26" s="140">
        <f>Questions!X19</f>
        <v>0</v>
      </c>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row>
    <row r="27" spans="1:201" ht="15.05" thickBot="1">
      <c r="A27" s="133"/>
      <c r="B27" s="133"/>
      <c r="C27" s="142" t="str">
        <f>Questions!S20</f>
        <v>Vulnerability Scanning</v>
      </c>
      <c r="D27" s="139">
        <f>Questions!W20</f>
        <v>80</v>
      </c>
      <c r="E27" s="139">
        <f>Questions!V20</f>
        <v>0</v>
      </c>
      <c r="F27" s="140">
        <f>Questions!X20</f>
        <v>0</v>
      </c>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c r="GO27" s="133"/>
      <c r="GP27" s="133"/>
      <c r="GQ27" s="133"/>
      <c r="GR27" s="133"/>
      <c r="GS27" s="133"/>
    </row>
    <row r="28" spans="1:201" ht="36" customHeight="1" thickBot="1">
      <c r="A28" s="133"/>
      <c r="B28" s="133"/>
      <c r="C28" s="163" t="s">
        <v>1206</v>
      </c>
      <c r="D28" s="164" t="str">
        <f>Questions!W21</f>
        <v>F</v>
      </c>
      <c r="E28" s="208">
        <f>Questions!V21</f>
        <v>0</v>
      </c>
      <c r="F28" s="165">
        <f>Questions!X21</f>
        <v>0</v>
      </c>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row>
    <row r="29" spans="1:201" ht="15.05" thickBot="1">
      <c r="A29" s="133"/>
      <c r="B29" s="133"/>
      <c r="C29" s="14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c r="GO29" s="133"/>
      <c r="GP29" s="133"/>
      <c r="GQ29" s="133"/>
      <c r="GR29" s="133"/>
      <c r="GS29" s="133"/>
    </row>
    <row r="30" spans="1:201" s="65" customFormat="1" ht="47.95" customHeight="1" thickBot="1">
      <c r="A30" s="277" t="s">
        <v>1136</v>
      </c>
      <c r="B30" s="278"/>
      <c r="C30" s="278"/>
      <c r="D30" s="278"/>
      <c r="E30" s="278"/>
      <c r="F30" s="279"/>
      <c r="G30" s="280" t="s">
        <v>1208</v>
      </c>
      <c r="H30" s="281"/>
    </row>
    <row r="31" spans="1:201" s="66" customFormat="1" ht="36" customHeight="1" thickBot="1">
      <c r="A31" s="173" t="s">
        <v>402</v>
      </c>
      <c r="B31" s="290" t="s">
        <v>412</v>
      </c>
      <c r="C31" s="291"/>
      <c r="D31" s="290" t="s">
        <v>413</v>
      </c>
      <c r="E31" s="292"/>
      <c r="F31" s="291"/>
      <c r="G31" s="268" t="s">
        <v>1137</v>
      </c>
      <c r="H31" s="269"/>
    </row>
    <row r="32" spans="1:201" s="146" customFormat="1" ht="47.95" customHeight="1" thickBot="1">
      <c r="A32" s="170" t="str">
        <f>'HECVAT - Lite'!A30</f>
        <v>COMP-01</v>
      </c>
      <c r="B32" s="293" t="str">
        <f>'HECVAT - Lite'!B30</f>
        <v>Describe your organization’s business background and ownership structure, including all parent and subsidiary relationships.</v>
      </c>
      <c r="C32" s="293"/>
      <c r="D32" s="294">
        <f>'HECVAT - Lite'!C30</f>
        <v>0</v>
      </c>
      <c r="E32" s="294"/>
      <c r="F32" s="295"/>
      <c r="G32" s="171" t="s">
        <v>340</v>
      </c>
      <c r="H32" s="172" t="str">
        <f t="shared" ref="H32:H34" si="0">IF(G32="","Please rate the vendor's answer","")</f>
        <v/>
      </c>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row>
    <row r="33" spans="1:201" s="146" customFormat="1" ht="47.95" customHeight="1" thickBot="1">
      <c r="A33" s="166" t="str">
        <f>'HECVAT - Lite'!A31</f>
        <v>COMP-02</v>
      </c>
      <c r="B33" s="276" t="str">
        <f>'HECVAT - Lite'!B31</f>
        <v>Describe how long your organization has conducted business in this product area.</v>
      </c>
      <c r="C33" s="276"/>
      <c r="D33" s="274">
        <f>'HECVAT - Lite'!C31</f>
        <v>0</v>
      </c>
      <c r="E33" s="274"/>
      <c r="F33" s="275"/>
      <c r="G33" s="162" t="s">
        <v>340</v>
      </c>
      <c r="H33" s="167" t="str">
        <f t="shared" si="0"/>
        <v/>
      </c>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row>
    <row r="34" spans="1:201" s="146" customFormat="1" ht="47.95" customHeight="1" thickBot="1">
      <c r="A34" s="168" t="str">
        <f>'HECVAT - Lite'!A36</f>
        <v>COMP-07</v>
      </c>
      <c r="B34" s="287" t="str">
        <f>'HECVAT - Lite'!B36</f>
        <v>Use this area to share information about your environment that will assist those who are assessing your company data security program.</v>
      </c>
      <c r="C34" s="287"/>
      <c r="D34" s="288">
        <f>'HECVAT - Lite'!C36</f>
        <v>0</v>
      </c>
      <c r="E34" s="288"/>
      <c r="F34" s="289"/>
      <c r="G34" s="162" t="s">
        <v>340</v>
      </c>
      <c r="H34" s="169" t="str">
        <f t="shared" si="0"/>
        <v/>
      </c>
      <c r="I34" s="147">
        <f>'High Risk Non-Compliant'!J69</f>
        <v>0</v>
      </c>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row>
    <row r="35" spans="1:201" s="146" customFormat="1" ht="47.95" customHeight="1">
      <c r="A35" s="147">
        <f>'High Risk Non-Compliant'!B71</f>
        <v>0</v>
      </c>
      <c r="B35" s="147">
        <f>'High Risk Non-Compliant'!C71</f>
        <v>0</v>
      </c>
      <c r="C35" s="147">
        <f>'High Risk Non-Compliant'!D71</f>
        <v>0</v>
      </c>
      <c r="D35" s="147">
        <f>'High Risk Non-Compliant'!E71</f>
        <v>0</v>
      </c>
      <c r="E35" s="147">
        <f>'High Risk Non-Compliant'!F71</f>
        <v>0</v>
      </c>
      <c r="F35" s="147">
        <f>'High Risk Non-Compliant'!G71</f>
        <v>0</v>
      </c>
      <c r="G35" s="147">
        <f>'High Risk Non-Compliant'!H71</f>
        <v>0</v>
      </c>
      <c r="H35" s="147">
        <f>'High Risk Non-Compliant'!I71</f>
        <v>0</v>
      </c>
      <c r="I35" s="147">
        <f>'High Risk Non-Compliant'!J71</f>
        <v>0</v>
      </c>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row>
    <row r="36" spans="1:201" s="146" customFormat="1" ht="47.95" customHeight="1">
      <c r="A36" s="147">
        <f>'High Risk Non-Compliant'!B72</f>
        <v>0</v>
      </c>
      <c r="B36" s="147">
        <f>'High Risk Non-Compliant'!C72</f>
        <v>0</v>
      </c>
      <c r="C36" s="147">
        <f>'High Risk Non-Compliant'!D72</f>
        <v>0</v>
      </c>
      <c r="D36" s="147">
        <f>'High Risk Non-Compliant'!E72</f>
        <v>0</v>
      </c>
      <c r="E36" s="147">
        <f>'High Risk Non-Compliant'!F72</f>
        <v>0</v>
      </c>
      <c r="F36" s="147">
        <f>'High Risk Non-Compliant'!G72</f>
        <v>0</v>
      </c>
      <c r="G36" s="147">
        <f>'High Risk Non-Compliant'!H72</f>
        <v>0</v>
      </c>
      <c r="H36" s="147">
        <f>'High Risk Non-Compliant'!I72</f>
        <v>0</v>
      </c>
      <c r="I36" s="147">
        <f>'High Risk Non-Compliant'!J72</f>
        <v>0</v>
      </c>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row>
    <row r="37" spans="1:201" s="146" customFormat="1" ht="47.95" customHeight="1">
      <c r="A37" s="147">
        <f>'High Risk Non-Compliant'!B73</f>
        <v>0</v>
      </c>
      <c r="B37" s="147">
        <f>'High Risk Non-Compliant'!C73</f>
        <v>0</v>
      </c>
      <c r="C37" s="147">
        <f>'High Risk Non-Compliant'!D73</f>
        <v>0</v>
      </c>
      <c r="D37" s="147">
        <f>'High Risk Non-Compliant'!E73</f>
        <v>0</v>
      </c>
      <c r="E37" s="147">
        <f>'High Risk Non-Compliant'!F73</f>
        <v>0</v>
      </c>
      <c r="F37" s="147">
        <f>'High Risk Non-Compliant'!G73</f>
        <v>0</v>
      </c>
      <c r="G37" s="147">
        <f>'High Risk Non-Compliant'!H73</f>
        <v>0</v>
      </c>
      <c r="H37" s="147">
        <f>'High Risk Non-Compliant'!I73</f>
        <v>0</v>
      </c>
      <c r="I37" s="147">
        <f>'High Risk Non-Compliant'!J73</f>
        <v>0</v>
      </c>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row>
    <row r="38" spans="1:201" s="146" customFormat="1" ht="47.95" customHeight="1">
      <c r="A38" s="147">
        <f>'High Risk Non-Compliant'!B74</f>
        <v>0</v>
      </c>
      <c r="B38" s="147">
        <f>'High Risk Non-Compliant'!C74</f>
        <v>0</v>
      </c>
      <c r="C38" s="147">
        <f>'High Risk Non-Compliant'!D74</f>
        <v>0</v>
      </c>
      <c r="D38" s="147">
        <f>'High Risk Non-Compliant'!E74</f>
        <v>0</v>
      </c>
      <c r="E38" s="147">
        <f>'High Risk Non-Compliant'!F74</f>
        <v>0</v>
      </c>
      <c r="F38" s="147">
        <f>'High Risk Non-Compliant'!G74</f>
        <v>0</v>
      </c>
      <c r="G38" s="147">
        <f>'High Risk Non-Compliant'!H74</f>
        <v>0</v>
      </c>
      <c r="H38" s="147">
        <f>'High Risk Non-Compliant'!I74</f>
        <v>0</v>
      </c>
      <c r="I38" s="147">
        <f>'High Risk Non-Compliant'!J74</f>
        <v>0</v>
      </c>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row>
    <row r="39" spans="1:201" s="146" customFormat="1" ht="47.95" customHeight="1">
      <c r="A39" s="147">
        <f>'High Risk Non-Compliant'!B75</f>
        <v>0</v>
      </c>
      <c r="B39" s="147">
        <f>'High Risk Non-Compliant'!C75</f>
        <v>0</v>
      </c>
      <c r="C39" s="147">
        <f>'High Risk Non-Compliant'!D75</f>
        <v>0</v>
      </c>
      <c r="D39" s="147">
        <f>'High Risk Non-Compliant'!E75</f>
        <v>0</v>
      </c>
      <c r="E39" s="147">
        <f>'High Risk Non-Compliant'!F75</f>
        <v>0</v>
      </c>
      <c r="F39" s="147">
        <f>'High Risk Non-Compliant'!G75</f>
        <v>0</v>
      </c>
      <c r="G39" s="147">
        <f>'High Risk Non-Compliant'!H75</f>
        <v>0</v>
      </c>
      <c r="H39" s="147">
        <f>'High Risk Non-Compliant'!I75</f>
        <v>0</v>
      </c>
      <c r="I39" s="147">
        <f>'High Risk Non-Compliant'!J75</f>
        <v>0</v>
      </c>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row>
    <row r="40" spans="1:201" s="146" customFormat="1" ht="47.95" customHeight="1">
      <c r="A40" s="147">
        <f>'High Risk Non-Compliant'!B76</f>
        <v>0</v>
      </c>
      <c r="B40" s="147">
        <f>'High Risk Non-Compliant'!C76</f>
        <v>0</v>
      </c>
      <c r="C40" s="147">
        <f>'High Risk Non-Compliant'!D76</f>
        <v>0</v>
      </c>
      <c r="D40" s="147">
        <f>'High Risk Non-Compliant'!E76</f>
        <v>0</v>
      </c>
      <c r="E40" s="147">
        <f>'High Risk Non-Compliant'!F76</f>
        <v>0</v>
      </c>
      <c r="F40" s="147">
        <f>'High Risk Non-Compliant'!G76</f>
        <v>0</v>
      </c>
      <c r="G40" s="147">
        <f>'High Risk Non-Compliant'!H76</f>
        <v>0</v>
      </c>
      <c r="H40" s="147">
        <f>'High Risk Non-Compliant'!I76</f>
        <v>0</v>
      </c>
      <c r="I40" s="147">
        <f>'High Risk Non-Compliant'!J76</f>
        <v>0</v>
      </c>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row>
    <row r="41" spans="1:201" s="146" customFormat="1" ht="47.95" customHeight="1">
      <c r="A41" s="147">
        <f>'High Risk Non-Compliant'!B77</f>
        <v>0</v>
      </c>
      <c r="B41" s="147">
        <f>'High Risk Non-Compliant'!C77</f>
        <v>0</v>
      </c>
      <c r="C41" s="147">
        <f>'High Risk Non-Compliant'!D77</f>
        <v>0</v>
      </c>
      <c r="D41" s="147">
        <f>'High Risk Non-Compliant'!E77</f>
        <v>0</v>
      </c>
      <c r="E41" s="147">
        <f>'High Risk Non-Compliant'!F77</f>
        <v>0</v>
      </c>
      <c r="F41" s="147">
        <f>'High Risk Non-Compliant'!G77</f>
        <v>0</v>
      </c>
      <c r="G41" s="147">
        <f>'High Risk Non-Compliant'!H77</f>
        <v>0</v>
      </c>
      <c r="H41" s="147">
        <f>'High Risk Non-Compliant'!I77</f>
        <v>0</v>
      </c>
      <c r="I41" s="147">
        <f>'High Risk Non-Compliant'!J77</f>
        <v>0</v>
      </c>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row>
    <row r="42" spans="1:201" s="146" customFormat="1" ht="47.95" customHeight="1">
      <c r="A42" s="147">
        <f>'High Risk Non-Compliant'!B78</f>
        <v>0</v>
      </c>
      <c r="B42" s="147">
        <f>'High Risk Non-Compliant'!C78</f>
        <v>0</v>
      </c>
      <c r="C42" s="147">
        <f>'High Risk Non-Compliant'!D78</f>
        <v>0</v>
      </c>
      <c r="D42" s="147">
        <f>'High Risk Non-Compliant'!E78</f>
        <v>0</v>
      </c>
      <c r="E42" s="147">
        <f>'High Risk Non-Compliant'!F78</f>
        <v>0</v>
      </c>
      <c r="F42" s="147">
        <f>'High Risk Non-Compliant'!G78</f>
        <v>0</v>
      </c>
      <c r="G42" s="147">
        <f>'High Risk Non-Compliant'!H78</f>
        <v>0</v>
      </c>
      <c r="H42" s="147">
        <f>'High Risk Non-Compliant'!I78</f>
        <v>0</v>
      </c>
      <c r="I42" s="147">
        <f>'High Risk Non-Compliant'!J78</f>
        <v>0</v>
      </c>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row>
    <row r="43" spans="1:201" s="146" customFormat="1" ht="47.95" customHeight="1">
      <c r="A43" s="147">
        <f>'High Risk Non-Compliant'!B79</f>
        <v>0</v>
      </c>
      <c r="B43" s="147">
        <f>'High Risk Non-Compliant'!C79</f>
        <v>0</v>
      </c>
      <c r="C43" s="147">
        <f>'High Risk Non-Compliant'!D79</f>
        <v>0</v>
      </c>
      <c r="D43" s="147">
        <f>'High Risk Non-Compliant'!E79</f>
        <v>0</v>
      </c>
      <c r="E43" s="147">
        <f>'High Risk Non-Compliant'!F79</f>
        <v>0</v>
      </c>
      <c r="F43" s="147">
        <f>'High Risk Non-Compliant'!G79</f>
        <v>0</v>
      </c>
      <c r="G43" s="147">
        <f>'High Risk Non-Compliant'!H79</f>
        <v>0</v>
      </c>
      <c r="H43" s="147">
        <f>'High Risk Non-Compliant'!I79</f>
        <v>0</v>
      </c>
      <c r="I43" s="147">
        <f>'High Risk Non-Compliant'!J79</f>
        <v>0</v>
      </c>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row>
    <row r="44" spans="1:201" s="146" customFormat="1" ht="47.95" customHeight="1">
      <c r="A44" s="147">
        <f>'High Risk Non-Compliant'!B80</f>
        <v>0</v>
      </c>
      <c r="B44" s="147">
        <f>'High Risk Non-Compliant'!C80</f>
        <v>0</v>
      </c>
      <c r="C44" s="147">
        <f>'High Risk Non-Compliant'!D80</f>
        <v>0</v>
      </c>
      <c r="D44" s="147">
        <f>'High Risk Non-Compliant'!E80</f>
        <v>0</v>
      </c>
      <c r="E44" s="147">
        <f>'High Risk Non-Compliant'!F80</f>
        <v>0</v>
      </c>
      <c r="F44" s="147">
        <f>'High Risk Non-Compliant'!G80</f>
        <v>0</v>
      </c>
      <c r="G44" s="147">
        <f>'High Risk Non-Compliant'!H80</f>
        <v>0</v>
      </c>
      <c r="H44" s="147">
        <f>'High Risk Non-Compliant'!I80</f>
        <v>0</v>
      </c>
      <c r="I44" s="147">
        <f>'High Risk Non-Compliant'!J80</f>
        <v>0</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row>
    <row r="45" spans="1:201" s="146" customFormat="1" ht="47.95" customHeight="1">
      <c r="A45" s="147">
        <f>'High Risk Non-Compliant'!B81</f>
        <v>0</v>
      </c>
      <c r="B45" s="147">
        <f>'High Risk Non-Compliant'!C81</f>
        <v>0</v>
      </c>
      <c r="C45" s="147">
        <f>'High Risk Non-Compliant'!D81</f>
        <v>0</v>
      </c>
      <c r="D45" s="147">
        <f>'High Risk Non-Compliant'!E81</f>
        <v>0</v>
      </c>
      <c r="E45" s="147">
        <f>'High Risk Non-Compliant'!F81</f>
        <v>0</v>
      </c>
      <c r="F45" s="147">
        <f>'High Risk Non-Compliant'!G81</f>
        <v>0</v>
      </c>
      <c r="G45" s="147">
        <f>'High Risk Non-Compliant'!H81</f>
        <v>0</v>
      </c>
      <c r="H45" s="147">
        <f>'High Risk Non-Compliant'!I81</f>
        <v>0</v>
      </c>
      <c r="I45" s="147">
        <f>'High Risk Non-Compliant'!J81</f>
        <v>0</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c r="GS45" s="145"/>
    </row>
    <row r="46" spans="1:201" s="146" customFormat="1" ht="47.95" customHeight="1">
      <c r="A46" s="147">
        <f>'High Risk Non-Compliant'!B82</f>
        <v>0</v>
      </c>
      <c r="B46" s="147">
        <f>'High Risk Non-Compliant'!C82</f>
        <v>0</v>
      </c>
      <c r="C46" s="147">
        <f>'High Risk Non-Compliant'!D82</f>
        <v>0</v>
      </c>
      <c r="D46" s="147">
        <f>'High Risk Non-Compliant'!E82</f>
        <v>0</v>
      </c>
      <c r="E46" s="147">
        <f>'High Risk Non-Compliant'!F82</f>
        <v>0</v>
      </c>
      <c r="F46" s="147">
        <f>'High Risk Non-Compliant'!G82</f>
        <v>0</v>
      </c>
      <c r="G46" s="147">
        <f>'High Risk Non-Compliant'!H82</f>
        <v>0</v>
      </c>
      <c r="H46" s="147">
        <f>'High Risk Non-Compliant'!I82</f>
        <v>0</v>
      </c>
      <c r="I46" s="147">
        <f>'High Risk Non-Compliant'!J82</f>
        <v>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c r="GS46" s="145"/>
    </row>
    <row r="47" spans="1:201" s="146" customFormat="1" ht="47.95" customHeight="1">
      <c r="A47" s="147">
        <f>'High Risk Non-Compliant'!B83</f>
        <v>0</v>
      </c>
      <c r="B47" s="147">
        <f>'High Risk Non-Compliant'!C83</f>
        <v>0</v>
      </c>
      <c r="C47" s="147">
        <f>'High Risk Non-Compliant'!D83</f>
        <v>0</v>
      </c>
      <c r="D47" s="147">
        <f>'High Risk Non-Compliant'!E83</f>
        <v>0</v>
      </c>
      <c r="E47" s="147">
        <f>'High Risk Non-Compliant'!F83</f>
        <v>0</v>
      </c>
      <c r="F47" s="147">
        <f>'High Risk Non-Compliant'!G83</f>
        <v>0</v>
      </c>
      <c r="G47" s="147">
        <f>'High Risk Non-Compliant'!H83</f>
        <v>0</v>
      </c>
      <c r="H47" s="147">
        <f>'High Risk Non-Compliant'!I83</f>
        <v>0</v>
      </c>
      <c r="I47" s="147">
        <f>'High Risk Non-Compliant'!J83</f>
        <v>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c r="GS47" s="145"/>
    </row>
    <row r="48" spans="1:201" s="146" customFormat="1" ht="47.95" customHeight="1">
      <c r="A48" s="147">
        <f>'High Risk Non-Compliant'!B84</f>
        <v>0</v>
      </c>
      <c r="B48" s="147">
        <f>'High Risk Non-Compliant'!C84</f>
        <v>0</v>
      </c>
      <c r="C48" s="147">
        <f>'High Risk Non-Compliant'!D84</f>
        <v>0</v>
      </c>
      <c r="D48" s="147">
        <f>'High Risk Non-Compliant'!E84</f>
        <v>0</v>
      </c>
      <c r="E48" s="147">
        <f>'High Risk Non-Compliant'!F84</f>
        <v>0</v>
      </c>
      <c r="F48" s="147">
        <f>'High Risk Non-Compliant'!G84</f>
        <v>0</v>
      </c>
      <c r="G48" s="147">
        <f>'High Risk Non-Compliant'!H84</f>
        <v>0</v>
      </c>
      <c r="H48" s="147">
        <f>'High Risk Non-Compliant'!I84</f>
        <v>0</v>
      </c>
      <c r="I48" s="147">
        <f>'High Risk Non-Compliant'!J84</f>
        <v>0</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145"/>
      <c r="FM48" s="145"/>
      <c r="FN48" s="145"/>
      <c r="FO48" s="145"/>
      <c r="FP48" s="145"/>
      <c r="FQ48" s="145"/>
      <c r="FR48" s="145"/>
      <c r="FS48" s="145"/>
      <c r="FT48" s="145"/>
      <c r="FU48" s="145"/>
      <c r="FV48" s="145"/>
      <c r="FW48" s="145"/>
      <c r="FX48" s="145"/>
      <c r="FY48" s="145"/>
      <c r="FZ48" s="145"/>
      <c r="GA48" s="145"/>
      <c r="GB48" s="145"/>
      <c r="GC48" s="145"/>
      <c r="GD48" s="145"/>
      <c r="GE48" s="145"/>
      <c r="GF48" s="145"/>
      <c r="GG48" s="145"/>
      <c r="GH48" s="145"/>
      <c r="GI48" s="145"/>
      <c r="GJ48" s="145"/>
      <c r="GK48" s="145"/>
      <c r="GL48" s="145"/>
      <c r="GM48" s="145"/>
      <c r="GN48" s="145"/>
      <c r="GO48" s="145"/>
      <c r="GP48" s="145"/>
      <c r="GQ48" s="145"/>
      <c r="GR48" s="145"/>
      <c r="GS48" s="145"/>
    </row>
    <row r="49" spans="1:201" s="146" customFormat="1" ht="47.95" customHeight="1">
      <c r="A49" s="147">
        <f>'High Risk Non-Compliant'!B85</f>
        <v>0</v>
      </c>
      <c r="B49" s="147">
        <f>'High Risk Non-Compliant'!C85</f>
        <v>0</v>
      </c>
      <c r="C49" s="147">
        <f>'High Risk Non-Compliant'!D85</f>
        <v>0</v>
      </c>
      <c r="D49" s="147">
        <f>'High Risk Non-Compliant'!E85</f>
        <v>0</v>
      </c>
      <c r="E49" s="147">
        <f>'High Risk Non-Compliant'!F85</f>
        <v>0</v>
      </c>
      <c r="F49" s="147">
        <f>'High Risk Non-Compliant'!G85</f>
        <v>0</v>
      </c>
      <c r="G49" s="147">
        <f>'High Risk Non-Compliant'!H85</f>
        <v>0</v>
      </c>
      <c r="H49" s="147">
        <f>'High Risk Non-Compliant'!I85</f>
        <v>0</v>
      </c>
      <c r="I49" s="147">
        <f>'High Risk Non-Compliant'!J85</f>
        <v>0</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c r="EA49" s="145"/>
      <c r="EB49" s="145"/>
      <c r="EC49" s="145"/>
      <c r="ED49" s="145"/>
      <c r="EE49" s="145"/>
      <c r="EF49" s="145"/>
      <c r="EG49" s="145"/>
      <c r="EH49" s="145"/>
      <c r="EI49" s="145"/>
      <c r="EJ49" s="145"/>
      <c r="EK49" s="145"/>
      <c r="EL49" s="145"/>
      <c r="EM49" s="145"/>
      <c r="EN49" s="145"/>
      <c r="EO49" s="145"/>
      <c r="EP49" s="145"/>
      <c r="EQ49" s="145"/>
      <c r="ER49" s="145"/>
      <c r="ES49" s="145"/>
      <c r="ET49" s="145"/>
      <c r="EU49" s="145"/>
      <c r="EV49" s="145"/>
      <c r="EW49" s="145"/>
      <c r="EX49" s="145"/>
      <c r="EY49" s="145"/>
      <c r="EZ49" s="145"/>
      <c r="FA49" s="145"/>
      <c r="FB49" s="145"/>
      <c r="FC49" s="145"/>
      <c r="FD49" s="145"/>
      <c r="FE49" s="145"/>
      <c r="FF49" s="145"/>
      <c r="FG49" s="145"/>
      <c r="FH49" s="145"/>
      <c r="FI49" s="145"/>
      <c r="FJ49" s="145"/>
      <c r="FK49" s="145"/>
      <c r="FL49" s="145"/>
      <c r="FM49" s="145"/>
      <c r="FN49" s="145"/>
      <c r="FO49" s="145"/>
      <c r="FP49" s="145"/>
      <c r="FQ49" s="145"/>
      <c r="FR49" s="145"/>
      <c r="FS49" s="145"/>
      <c r="FT49" s="145"/>
      <c r="FU49" s="145"/>
      <c r="FV49" s="145"/>
      <c r="FW49" s="145"/>
      <c r="FX49" s="145"/>
      <c r="FY49" s="145"/>
      <c r="FZ49" s="145"/>
      <c r="GA49" s="145"/>
      <c r="GB49" s="145"/>
      <c r="GC49" s="145"/>
      <c r="GD49" s="145"/>
      <c r="GE49" s="145"/>
      <c r="GF49" s="145"/>
      <c r="GG49" s="145"/>
      <c r="GH49" s="145"/>
      <c r="GI49" s="145"/>
      <c r="GJ49" s="145"/>
      <c r="GK49" s="145"/>
      <c r="GL49" s="145"/>
      <c r="GM49" s="145"/>
      <c r="GN49" s="145"/>
      <c r="GO49" s="145"/>
      <c r="GP49" s="145"/>
      <c r="GQ49" s="145"/>
      <c r="GR49" s="145"/>
      <c r="GS49" s="145"/>
    </row>
    <row r="50" spans="1:201" s="146" customFormat="1" ht="47.95" customHeight="1">
      <c r="A50" s="147">
        <f>'High Risk Non-Compliant'!B86</f>
        <v>0</v>
      </c>
      <c r="B50" s="147">
        <f>'High Risk Non-Compliant'!C86</f>
        <v>0</v>
      </c>
      <c r="C50" s="147">
        <f>'High Risk Non-Compliant'!D86</f>
        <v>0</v>
      </c>
      <c r="D50" s="147">
        <f>'High Risk Non-Compliant'!E86</f>
        <v>0</v>
      </c>
      <c r="E50" s="147">
        <f>'High Risk Non-Compliant'!F86</f>
        <v>0</v>
      </c>
      <c r="F50" s="147">
        <f>'High Risk Non-Compliant'!G86</f>
        <v>0</v>
      </c>
      <c r="G50" s="147">
        <f>'High Risk Non-Compliant'!H86</f>
        <v>0</v>
      </c>
      <c r="H50" s="147">
        <f>'High Risk Non-Compliant'!I86</f>
        <v>0</v>
      </c>
      <c r="I50" s="147">
        <f>'High Risk Non-Compliant'!J86</f>
        <v>0</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row>
    <row r="51" spans="1:201" s="146" customFormat="1" ht="47.95" customHeight="1">
      <c r="A51" s="147">
        <f>'High Risk Non-Compliant'!B87</f>
        <v>0</v>
      </c>
      <c r="B51" s="147">
        <f>'High Risk Non-Compliant'!C87</f>
        <v>0</v>
      </c>
      <c r="C51" s="147">
        <f>'High Risk Non-Compliant'!D87</f>
        <v>0</v>
      </c>
      <c r="D51" s="147">
        <f>'High Risk Non-Compliant'!E87</f>
        <v>0</v>
      </c>
      <c r="E51" s="147">
        <f>'High Risk Non-Compliant'!F87</f>
        <v>0</v>
      </c>
      <c r="F51" s="147">
        <f>'High Risk Non-Compliant'!G87</f>
        <v>0</v>
      </c>
      <c r="G51" s="147">
        <f>'High Risk Non-Compliant'!H87</f>
        <v>0</v>
      </c>
      <c r="H51" s="147">
        <f>'High Risk Non-Compliant'!I87</f>
        <v>0</v>
      </c>
      <c r="I51" s="147">
        <f>'High Risk Non-Compliant'!J87</f>
        <v>0</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row>
    <row r="52" spans="1:201" s="146" customFormat="1" ht="47.95" customHeight="1">
      <c r="A52" s="147">
        <f>'High Risk Non-Compliant'!B88</f>
        <v>0</v>
      </c>
      <c r="B52" s="147">
        <f>'High Risk Non-Compliant'!C88</f>
        <v>0</v>
      </c>
      <c r="C52" s="147">
        <f>'High Risk Non-Compliant'!D88</f>
        <v>0</v>
      </c>
      <c r="D52" s="147">
        <f>'High Risk Non-Compliant'!E88</f>
        <v>0</v>
      </c>
      <c r="E52" s="147">
        <f>'High Risk Non-Compliant'!F88</f>
        <v>0</v>
      </c>
      <c r="F52" s="147">
        <f>'High Risk Non-Compliant'!G88</f>
        <v>0</v>
      </c>
      <c r="G52" s="147">
        <f>'High Risk Non-Compliant'!H88</f>
        <v>0</v>
      </c>
      <c r="H52" s="147">
        <f>'High Risk Non-Compliant'!I88</f>
        <v>0</v>
      </c>
      <c r="I52" s="147">
        <f>'High Risk Non-Compliant'!J88</f>
        <v>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145"/>
      <c r="DR52" s="145"/>
      <c r="DS52" s="145"/>
      <c r="DT52" s="145"/>
      <c r="DU52" s="145"/>
      <c r="DV52" s="145"/>
      <c r="DW52" s="145"/>
      <c r="DX52" s="145"/>
      <c r="DY52" s="145"/>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row>
    <row r="53" spans="1:201" s="146" customFormat="1" ht="47.95" customHeight="1">
      <c r="A53" s="147">
        <f>'High Risk Non-Compliant'!B89</f>
        <v>0</v>
      </c>
      <c r="B53" s="147">
        <f>'High Risk Non-Compliant'!C89</f>
        <v>0</v>
      </c>
      <c r="C53" s="147">
        <f>'High Risk Non-Compliant'!D89</f>
        <v>0</v>
      </c>
      <c r="D53" s="147">
        <f>'High Risk Non-Compliant'!E89</f>
        <v>0</v>
      </c>
      <c r="E53" s="147">
        <f>'High Risk Non-Compliant'!F89</f>
        <v>0</v>
      </c>
      <c r="F53" s="147">
        <f>'High Risk Non-Compliant'!G89</f>
        <v>0</v>
      </c>
      <c r="G53" s="147">
        <f>'High Risk Non-Compliant'!H89</f>
        <v>0</v>
      </c>
      <c r="H53" s="147">
        <f>'High Risk Non-Compliant'!I89</f>
        <v>0</v>
      </c>
      <c r="I53" s="147">
        <f>'High Risk Non-Compliant'!J89</f>
        <v>0</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row>
    <row r="54" spans="1:201" s="146" customFormat="1" ht="47.95" customHeight="1">
      <c r="A54" s="147"/>
      <c r="B54" s="147"/>
      <c r="C54" s="147"/>
      <c r="D54" s="147"/>
      <c r="E54" s="147"/>
      <c r="F54" s="147"/>
      <c r="G54" s="147"/>
      <c r="H54" s="147"/>
      <c r="I54" s="147"/>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row>
    <row r="55" spans="1:201" s="146" customFormat="1" ht="47.95" customHeight="1">
      <c r="A55" s="147"/>
      <c r="B55" s="147"/>
      <c r="C55" s="147"/>
      <c r="D55" s="147"/>
      <c r="E55" s="147"/>
      <c r="F55" s="147"/>
      <c r="G55" s="147"/>
      <c r="H55" s="147"/>
      <c r="I55" s="147"/>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c r="DJ55" s="145"/>
      <c r="DK55" s="145"/>
      <c r="DL55" s="145"/>
      <c r="DM55" s="145"/>
      <c r="DN55" s="145"/>
      <c r="DO55" s="145"/>
      <c r="DP55" s="145"/>
      <c r="DQ55" s="145"/>
      <c r="DR55" s="145"/>
      <c r="DS55" s="145"/>
      <c r="DT55" s="145"/>
      <c r="DU55" s="145"/>
      <c r="DV55" s="145"/>
      <c r="DW55" s="145"/>
      <c r="DX55" s="145"/>
      <c r="DY55" s="145"/>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row>
    <row r="56" spans="1:201" s="146" customFormat="1" ht="47.95" customHeight="1">
      <c r="A56" s="147"/>
      <c r="B56" s="147"/>
      <c r="C56" s="147"/>
      <c r="D56" s="147"/>
      <c r="E56" s="147"/>
      <c r="F56" s="147"/>
      <c r="G56" s="147"/>
      <c r="H56" s="147"/>
      <c r="I56" s="147"/>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c r="DJ56" s="145"/>
      <c r="DK56" s="145"/>
      <c r="DL56" s="145"/>
      <c r="DM56" s="145"/>
      <c r="DN56" s="145"/>
      <c r="DO56" s="145"/>
      <c r="DP56" s="145"/>
      <c r="DQ56" s="145"/>
      <c r="DR56" s="145"/>
      <c r="DS56" s="145"/>
      <c r="DT56" s="145"/>
      <c r="DU56" s="145"/>
      <c r="DV56" s="145"/>
      <c r="DW56" s="145"/>
      <c r="DX56" s="145"/>
      <c r="DY56" s="145"/>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row>
    <row r="57" spans="1:201" s="146" customFormat="1" ht="47.95" customHeight="1">
      <c r="A57" s="147"/>
      <c r="B57" s="147"/>
      <c r="C57" s="147"/>
      <c r="D57" s="147"/>
      <c r="E57" s="147"/>
      <c r="F57" s="147"/>
      <c r="G57" s="147"/>
      <c r="H57" s="147"/>
      <c r="I57" s="147"/>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c r="DJ57" s="145"/>
      <c r="DK57" s="145"/>
      <c r="DL57" s="145"/>
      <c r="DM57" s="145"/>
      <c r="DN57" s="145"/>
      <c r="DO57" s="145"/>
      <c r="DP57" s="145"/>
      <c r="DQ57" s="145"/>
      <c r="DR57" s="145"/>
      <c r="DS57" s="145"/>
      <c r="DT57" s="145"/>
      <c r="DU57" s="145"/>
      <c r="DV57" s="145"/>
      <c r="DW57" s="145"/>
      <c r="DX57" s="145"/>
      <c r="DY57" s="145"/>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row>
    <row r="58" spans="1:201" s="146" customFormat="1" ht="47.95" customHeight="1">
      <c r="A58" s="147"/>
      <c r="B58" s="147"/>
      <c r="C58" s="147"/>
      <c r="D58" s="147"/>
      <c r="E58" s="147"/>
      <c r="F58" s="147"/>
      <c r="G58" s="147"/>
      <c r="H58" s="147"/>
      <c r="I58" s="147"/>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row>
    <row r="59" spans="1:201" s="146" customFormat="1" ht="47.95" customHeight="1">
      <c r="A59" s="147"/>
      <c r="B59" s="147"/>
      <c r="C59" s="147"/>
      <c r="D59" s="147"/>
      <c r="E59" s="147"/>
      <c r="F59" s="147"/>
      <c r="G59" s="147"/>
      <c r="H59" s="147"/>
      <c r="I59" s="147"/>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row>
    <row r="60" spans="1:201" s="146" customFormat="1" ht="47.95" customHeight="1">
      <c r="A60" s="147"/>
      <c r="B60" s="147"/>
      <c r="C60" s="147"/>
      <c r="D60" s="147"/>
      <c r="E60" s="147"/>
      <c r="F60" s="147"/>
      <c r="G60" s="147"/>
      <c r="H60" s="147"/>
      <c r="I60" s="147"/>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row>
    <row r="61" spans="1:201" s="146" customFormat="1" ht="47.95" customHeight="1">
      <c r="A61" s="147"/>
      <c r="B61" s="147"/>
      <c r="C61" s="147"/>
      <c r="D61" s="147"/>
      <c r="E61" s="147"/>
      <c r="F61" s="147"/>
      <c r="G61" s="147"/>
      <c r="H61" s="147"/>
      <c r="I61" s="147"/>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c r="DJ61" s="145"/>
      <c r="DK61" s="145"/>
      <c r="DL61" s="145"/>
      <c r="DM61" s="145"/>
      <c r="DN61" s="145"/>
      <c r="DO61" s="145"/>
      <c r="DP61" s="145"/>
      <c r="DQ61" s="145"/>
      <c r="DR61" s="145"/>
      <c r="DS61" s="145"/>
      <c r="DT61" s="145"/>
      <c r="DU61" s="145"/>
      <c r="DV61" s="145"/>
      <c r="DW61" s="145"/>
      <c r="DX61" s="145"/>
      <c r="DY61" s="145"/>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row>
    <row r="62" spans="1:201" s="146" customFormat="1" ht="47.95" customHeight="1">
      <c r="A62" s="147"/>
      <c r="B62" s="147"/>
      <c r="C62" s="147"/>
      <c r="D62" s="147"/>
      <c r="E62" s="147"/>
      <c r="F62" s="147"/>
      <c r="G62" s="147"/>
      <c r="H62" s="147"/>
      <c r="I62" s="147"/>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c r="DJ62" s="145"/>
      <c r="DK62" s="145"/>
      <c r="DL62" s="145"/>
      <c r="DM62" s="145"/>
      <c r="DN62" s="145"/>
      <c r="DO62" s="145"/>
      <c r="DP62" s="145"/>
      <c r="DQ62" s="145"/>
      <c r="DR62" s="145"/>
      <c r="DS62" s="145"/>
      <c r="DT62" s="145"/>
      <c r="DU62" s="145"/>
      <c r="DV62" s="145"/>
      <c r="DW62" s="145"/>
      <c r="DX62" s="145"/>
      <c r="DY62" s="145"/>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row>
    <row r="63" spans="1:201" s="146" customFormat="1" ht="47.95" customHeight="1">
      <c r="A63" s="147"/>
      <c r="B63" s="147"/>
      <c r="C63" s="147"/>
      <c r="D63" s="147"/>
      <c r="E63" s="147"/>
      <c r="F63" s="147"/>
      <c r="G63" s="147"/>
      <c r="H63" s="147"/>
      <c r="I63" s="147"/>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c r="DJ63" s="145"/>
      <c r="DK63" s="145"/>
      <c r="DL63" s="145"/>
      <c r="DM63" s="145"/>
      <c r="DN63" s="145"/>
      <c r="DO63" s="145"/>
      <c r="DP63" s="145"/>
      <c r="DQ63" s="145"/>
      <c r="DR63" s="145"/>
      <c r="DS63" s="145"/>
      <c r="DT63" s="145"/>
      <c r="DU63" s="145"/>
      <c r="DV63" s="145"/>
      <c r="DW63" s="145"/>
      <c r="DX63" s="145"/>
      <c r="DY63" s="145"/>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row>
    <row r="64" spans="1:201" s="146" customFormat="1" ht="47.95" customHeight="1">
      <c r="A64" s="147"/>
      <c r="B64" s="147"/>
      <c r="C64" s="147"/>
      <c r="D64" s="147"/>
      <c r="E64" s="147"/>
      <c r="F64" s="147"/>
      <c r="G64" s="147"/>
      <c r="H64" s="147"/>
      <c r="I64" s="147"/>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row>
    <row r="65" spans="1:201" s="146" customFormat="1" ht="47.95" customHeight="1">
      <c r="A65" s="147"/>
      <c r="B65" s="147"/>
      <c r="C65" s="147"/>
      <c r="D65" s="147"/>
      <c r="E65" s="147"/>
      <c r="F65" s="147"/>
      <c r="G65" s="147"/>
      <c r="H65" s="147"/>
      <c r="I65" s="147"/>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row>
    <row r="66" spans="1:201" s="146" customFormat="1" ht="47.95" customHeight="1">
      <c r="A66" s="147"/>
      <c r="B66" s="147"/>
      <c r="C66" s="147"/>
      <c r="D66" s="147"/>
      <c r="E66" s="147"/>
      <c r="F66" s="147"/>
      <c r="G66" s="147"/>
      <c r="H66" s="147"/>
      <c r="I66" s="147"/>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row>
    <row r="67" spans="1:201" s="146" customFormat="1" ht="47.95" customHeight="1">
      <c r="A67" s="147"/>
      <c r="B67" s="147"/>
      <c r="C67" s="147"/>
      <c r="D67" s="147"/>
      <c r="E67" s="147"/>
      <c r="F67" s="147"/>
      <c r="G67" s="147"/>
      <c r="H67" s="147"/>
      <c r="I67" s="147"/>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145"/>
      <c r="DO67" s="145"/>
      <c r="DP67" s="145"/>
      <c r="DQ67" s="145"/>
      <c r="DR67" s="145"/>
      <c r="DS67" s="145"/>
      <c r="DT67" s="145"/>
      <c r="DU67" s="145"/>
      <c r="DV67" s="145"/>
      <c r="DW67" s="145"/>
      <c r="DX67" s="145"/>
      <c r="DY67" s="145"/>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row>
    <row r="68" spans="1:201" s="146" customFormat="1" ht="47.95" customHeight="1">
      <c r="A68" s="147"/>
      <c r="B68" s="147"/>
      <c r="C68" s="147"/>
      <c r="D68" s="147"/>
      <c r="E68" s="147"/>
      <c r="F68" s="147"/>
      <c r="G68" s="147"/>
      <c r="H68" s="147"/>
      <c r="I68" s="147"/>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145"/>
      <c r="DO68" s="145"/>
      <c r="DP68" s="145"/>
      <c r="DQ68" s="145"/>
      <c r="DR68" s="145"/>
      <c r="DS68" s="145"/>
      <c r="DT68" s="145"/>
      <c r="DU68" s="145"/>
      <c r="DV68" s="145"/>
      <c r="DW68" s="145"/>
      <c r="DX68" s="145"/>
      <c r="DY68" s="145"/>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row>
    <row r="69" spans="1:201" s="146" customFormat="1" ht="47.95" customHeight="1">
      <c r="A69" s="147"/>
      <c r="B69" s="147"/>
      <c r="C69" s="147"/>
      <c r="D69" s="147"/>
      <c r="E69" s="147"/>
      <c r="F69" s="147"/>
      <c r="G69" s="147"/>
      <c r="H69" s="147"/>
      <c r="I69" s="147"/>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145"/>
      <c r="DO69" s="145"/>
      <c r="DP69" s="145"/>
      <c r="DQ69" s="145"/>
      <c r="DR69" s="145"/>
      <c r="DS69" s="145"/>
      <c r="DT69" s="145"/>
      <c r="DU69" s="145"/>
      <c r="DV69" s="145"/>
      <c r="DW69" s="145"/>
      <c r="DX69" s="145"/>
      <c r="DY69" s="145"/>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row>
    <row r="70" spans="1:201" s="146" customFormat="1" ht="47.95" customHeight="1">
      <c r="A70" s="147"/>
      <c r="B70" s="147"/>
      <c r="C70" s="147"/>
      <c r="D70" s="147"/>
      <c r="E70" s="147"/>
      <c r="F70" s="147"/>
      <c r="G70" s="147"/>
      <c r="H70" s="147"/>
      <c r="I70" s="147"/>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45"/>
      <c r="DO70" s="145"/>
      <c r="DP70" s="145"/>
      <c r="DQ70" s="145"/>
      <c r="DR70" s="145"/>
      <c r="DS70" s="145"/>
      <c r="DT70" s="145"/>
      <c r="DU70" s="145"/>
      <c r="DV70" s="145"/>
      <c r="DW70" s="145"/>
      <c r="DX70" s="145"/>
      <c r="DY70" s="145"/>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row>
    <row r="71" spans="1:201" s="146" customFormat="1" ht="47.95" customHeight="1">
      <c r="A71" s="147"/>
      <c r="B71" s="147"/>
      <c r="C71" s="147"/>
      <c r="D71" s="147"/>
      <c r="E71" s="147"/>
      <c r="F71" s="147"/>
      <c r="G71" s="147"/>
      <c r="H71" s="147"/>
      <c r="I71" s="147"/>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145"/>
      <c r="CX71" s="145"/>
      <c r="CY71" s="145"/>
      <c r="CZ71" s="145"/>
      <c r="DA71" s="145"/>
      <c r="DB71" s="145"/>
      <c r="DC71" s="145"/>
      <c r="DD71" s="145"/>
      <c r="DE71" s="145"/>
      <c r="DF71" s="145"/>
      <c r="DG71" s="145"/>
      <c r="DH71" s="145"/>
      <c r="DI71" s="145"/>
      <c r="DJ71" s="145"/>
      <c r="DK71" s="145"/>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row>
    <row r="72" spans="1:201" s="146" customFormat="1" ht="47.95" customHeight="1">
      <c r="A72" s="147"/>
      <c r="B72" s="147"/>
      <c r="C72" s="147"/>
      <c r="D72" s="147"/>
      <c r="E72" s="147"/>
      <c r="F72" s="147"/>
      <c r="G72" s="147"/>
      <c r="H72" s="147"/>
      <c r="I72" s="147"/>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c r="BZ72" s="145"/>
      <c r="CA72" s="145"/>
      <c r="CB72" s="145"/>
      <c r="CC72" s="145"/>
      <c r="CD72" s="145"/>
      <c r="CE72" s="145"/>
      <c r="CF72" s="145"/>
      <c r="CG72" s="145"/>
      <c r="CH72" s="145"/>
      <c r="CI72" s="145"/>
      <c r="CJ72" s="145"/>
      <c r="CK72" s="145"/>
      <c r="CL72" s="145"/>
      <c r="CM72" s="145"/>
      <c r="CN72" s="145"/>
      <c r="CO72" s="145"/>
      <c r="CP72" s="145"/>
      <c r="CQ72" s="145"/>
      <c r="CR72" s="145"/>
      <c r="CS72" s="145"/>
      <c r="CT72" s="145"/>
      <c r="CU72" s="145"/>
      <c r="CV72" s="145"/>
      <c r="CW72" s="145"/>
      <c r="CX72" s="145"/>
      <c r="CY72" s="145"/>
      <c r="CZ72" s="145"/>
      <c r="DA72" s="145"/>
      <c r="DB72" s="145"/>
      <c r="DC72" s="145"/>
      <c r="DD72" s="145"/>
      <c r="DE72" s="145"/>
      <c r="DF72" s="145"/>
      <c r="DG72" s="145"/>
      <c r="DH72" s="145"/>
      <c r="DI72" s="145"/>
      <c r="DJ72" s="145"/>
      <c r="DK72" s="145"/>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row>
    <row r="73" spans="1:201" s="146" customFormat="1" ht="47.95" customHeight="1">
      <c r="A73" s="147"/>
      <c r="B73" s="147"/>
      <c r="C73" s="147"/>
      <c r="D73" s="147"/>
      <c r="E73" s="147"/>
      <c r="F73" s="147"/>
      <c r="G73" s="147"/>
      <c r="H73" s="147"/>
      <c r="I73" s="147"/>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5"/>
      <c r="CX73" s="145"/>
      <c r="CY73" s="145"/>
      <c r="CZ73" s="145"/>
      <c r="DA73" s="145"/>
      <c r="DB73" s="145"/>
      <c r="DC73" s="145"/>
      <c r="DD73" s="145"/>
      <c r="DE73" s="145"/>
      <c r="DF73" s="145"/>
      <c r="DG73" s="145"/>
      <c r="DH73" s="145"/>
      <c r="DI73" s="145"/>
      <c r="DJ73" s="145"/>
      <c r="DK73" s="145"/>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row>
    <row r="74" spans="1:201" s="146" customFormat="1" ht="47.95" customHeight="1">
      <c r="A74" s="147"/>
      <c r="B74" s="147"/>
      <c r="C74" s="147"/>
      <c r="D74" s="147"/>
      <c r="E74" s="147"/>
      <c r="F74" s="147"/>
      <c r="G74" s="147"/>
      <c r="H74" s="147"/>
      <c r="I74" s="147"/>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5"/>
      <c r="DI74" s="145"/>
      <c r="DJ74" s="145"/>
      <c r="DK74" s="145"/>
      <c r="DL74" s="145"/>
      <c r="DM74" s="145"/>
      <c r="DN74" s="145"/>
      <c r="DO74" s="145"/>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row>
    <row r="75" spans="1:201" s="146" customFormat="1" ht="47.95" customHeight="1">
      <c r="A75" s="147"/>
      <c r="B75" s="147"/>
      <c r="C75" s="147"/>
      <c r="D75" s="147"/>
      <c r="E75" s="147"/>
      <c r="F75" s="147"/>
      <c r="G75" s="147"/>
      <c r="H75" s="147"/>
      <c r="I75" s="147"/>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5"/>
      <c r="DI75" s="145"/>
      <c r="DJ75" s="145"/>
      <c r="DK75" s="145"/>
      <c r="DL75" s="145"/>
      <c r="DM75" s="145"/>
      <c r="DN75" s="145"/>
      <c r="DO75" s="145"/>
      <c r="DP75" s="145"/>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row>
    <row r="76" spans="1:201" s="146" customFormat="1" ht="47.95" customHeight="1">
      <c r="A76" s="147"/>
      <c r="B76" s="147"/>
      <c r="C76" s="147"/>
      <c r="D76" s="147"/>
      <c r="E76" s="147"/>
      <c r="F76" s="147"/>
      <c r="G76" s="147"/>
      <c r="H76" s="147"/>
      <c r="I76" s="147"/>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c r="CN76" s="145"/>
      <c r="CO76" s="145"/>
      <c r="CP76" s="145"/>
      <c r="CQ76" s="145"/>
      <c r="CR76" s="145"/>
      <c r="CS76" s="145"/>
      <c r="CT76" s="145"/>
      <c r="CU76" s="145"/>
      <c r="CV76" s="145"/>
      <c r="CW76" s="145"/>
      <c r="CX76" s="145"/>
      <c r="CY76" s="145"/>
      <c r="CZ76" s="145"/>
      <c r="DA76" s="145"/>
      <c r="DB76" s="145"/>
      <c r="DC76" s="145"/>
      <c r="DD76" s="145"/>
      <c r="DE76" s="145"/>
      <c r="DF76" s="145"/>
      <c r="DG76" s="145"/>
      <c r="DH76" s="145"/>
      <c r="DI76" s="145"/>
      <c r="DJ76" s="145"/>
      <c r="DK76" s="145"/>
      <c r="DL76" s="145"/>
      <c r="DM76" s="145"/>
      <c r="DN76" s="145"/>
      <c r="DO76" s="145"/>
      <c r="DP76" s="145"/>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row>
    <row r="77" spans="1:201" s="146" customFormat="1" ht="47.95" customHeight="1">
      <c r="A77" s="147"/>
      <c r="B77" s="147"/>
      <c r="C77" s="147"/>
      <c r="D77" s="147"/>
      <c r="E77" s="147"/>
      <c r="F77" s="147"/>
      <c r="G77" s="147"/>
      <c r="H77" s="147"/>
      <c r="I77" s="147"/>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c r="BW77" s="145"/>
      <c r="BX77" s="145"/>
      <c r="BY77" s="145"/>
      <c r="BZ77" s="145"/>
      <c r="CA77" s="145"/>
      <c r="CB77" s="145"/>
      <c r="CC77" s="145"/>
      <c r="CD77" s="145"/>
      <c r="CE77" s="145"/>
      <c r="CF77" s="145"/>
      <c r="CG77" s="145"/>
      <c r="CH77" s="145"/>
      <c r="CI77" s="145"/>
      <c r="CJ77" s="145"/>
      <c r="CK77" s="145"/>
      <c r="CL77" s="145"/>
      <c r="CM77" s="145"/>
      <c r="CN77" s="145"/>
      <c r="CO77" s="145"/>
      <c r="CP77" s="145"/>
      <c r="CQ77" s="145"/>
      <c r="CR77" s="145"/>
      <c r="CS77" s="145"/>
      <c r="CT77" s="145"/>
      <c r="CU77" s="145"/>
      <c r="CV77" s="145"/>
      <c r="CW77" s="145"/>
      <c r="CX77" s="145"/>
      <c r="CY77" s="145"/>
      <c r="CZ77" s="145"/>
      <c r="DA77" s="145"/>
      <c r="DB77" s="145"/>
      <c r="DC77" s="145"/>
      <c r="DD77" s="145"/>
      <c r="DE77" s="145"/>
      <c r="DF77" s="145"/>
      <c r="DG77" s="145"/>
      <c r="DH77" s="145"/>
      <c r="DI77" s="145"/>
      <c r="DJ77" s="145"/>
      <c r="DK77" s="145"/>
      <c r="DL77" s="145"/>
      <c r="DM77" s="145"/>
      <c r="DN77" s="145"/>
      <c r="DO77" s="145"/>
      <c r="DP77" s="145"/>
      <c r="DQ77" s="145"/>
      <c r="DR77" s="145"/>
      <c r="DS77" s="145"/>
      <c r="DT77" s="145"/>
      <c r="DU77" s="145"/>
      <c r="DV77" s="145"/>
      <c r="DW77" s="145"/>
      <c r="DX77" s="145"/>
      <c r="DY77" s="145"/>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row>
    <row r="78" spans="1:201" s="146" customFormat="1" ht="47.95" customHeight="1">
      <c r="A78" s="147"/>
      <c r="B78" s="147"/>
      <c r="C78" s="147"/>
      <c r="D78" s="147"/>
      <c r="E78" s="147"/>
      <c r="F78" s="147"/>
      <c r="G78" s="147"/>
      <c r="H78" s="147"/>
      <c r="I78" s="147"/>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145"/>
      <c r="CW78" s="145"/>
      <c r="CX78" s="145"/>
      <c r="CY78" s="145"/>
      <c r="CZ78" s="145"/>
      <c r="DA78" s="145"/>
      <c r="DB78" s="145"/>
      <c r="DC78" s="145"/>
      <c r="DD78" s="145"/>
      <c r="DE78" s="145"/>
      <c r="DF78" s="145"/>
      <c r="DG78" s="145"/>
      <c r="DH78" s="145"/>
      <c r="DI78" s="145"/>
      <c r="DJ78" s="145"/>
      <c r="DK78" s="145"/>
      <c r="DL78" s="145"/>
      <c r="DM78" s="145"/>
      <c r="DN78" s="145"/>
      <c r="DO78" s="145"/>
      <c r="DP78" s="145"/>
      <c r="DQ78" s="145"/>
      <c r="DR78" s="145"/>
      <c r="DS78" s="145"/>
      <c r="DT78" s="145"/>
      <c r="DU78" s="145"/>
      <c r="DV78" s="145"/>
      <c r="DW78" s="145"/>
      <c r="DX78" s="145"/>
      <c r="DY78" s="145"/>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row>
    <row r="79" spans="1:201" s="146" customFormat="1" ht="47.95" customHeight="1">
      <c r="A79" s="147"/>
      <c r="B79" s="147"/>
      <c r="C79" s="147"/>
      <c r="D79" s="147"/>
      <c r="E79" s="147"/>
      <c r="F79" s="147"/>
      <c r="G79" s="147"/>
      <c r="H79" s="147"/>
      <c r="I79" s="147"/>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5"/>
      <c r="DB79" s="145"/>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row>
    <row r="80" spans="1:201" s="146" customFormat="1" ht="47.95" customHeight="1">
      <c r="A80" s="147"/>
      <c r="B80" s="147"/>
      <c r="C80" s="147"/>
      <c r="D80" s="147"/>
      <c r="E80" s="147"/>
      <c r="F80" s="147"/>
      <c r="G80" s="147"/>
      <c r="H80" s="147"/>
      <c r="I80" s="147"/>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row>
    <row r="81" spans="1:201" s="146" customFormat="1" ht="47.95" customHeight="1">
      <c r="A81" s="147"/>
      <c r="B81" s="147"/>
      <c r="C81" s="147"/>
      <c r="D81" s="147"/>
      <c r="E81" s="147"/>
      <c r="F81" s="147"/>
      <c r="G81" s="147"/>
      <c r="H81" s="147"/>
      <c r="I81" s="147"/>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row>
    <row r="82" spans="1:201" s="146" customFormat="1" ht="47.95" customHeight="1">
      <c r="A82" s="147"/>
      <c r="B82" s="147"/>
      <c r="C82" s="147"/>
      <c r="D82" s="147"/>
      <c r="E82" s="147"/>
      <c r="F82" s="147"/>
      <c r="G82" s="147"/>
      <c r="H82" s="147"/>
      <c r="I82" s="147"/>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45"/>
      <c r="CW82" s="145"/>
      <c r="CX82" s="145"/>
      <c r="CY82" s="145"/>
      <c r="CZ82" s="145"/>
      <c r="DA82" s="145"/>
      <c r="DB82" s="145"/>
      <c r="DC82" s="145"/>
      <c r="DD82" s="145"/>
      <c r="DE82" s="145"/>
      <c r="DF82" s="145"/>
      <c r="DG82" s="145"/>
      <c r="DH82" s="145"/>
      <c r="DI82" s="145"/>
      <c r="DJ82" s="145"/>
      <c r="DK82" s="145"/>
      <c r="DL82" s="145"/>
      <c r="DM82" s="145"/>
      <c r="DN82" s="145"/>
      <c r="DO82" s="145"/>
      <c r="DP82" s="145"/>
      <c r="DQ82" s="145"/>
      <c r="DR82" s="145"/>
      <c r="DS82" s="145"/>
      <c r="DT82" s="145"/>
      <c r="DU82" s="145"/>
      <c r="DV82" s="145"/>
      <c r="DW82" s="145"/>
      <c r="DX82" s="145"/>
      <c r="DY82" s="145"/>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row>
    <row r="83" spans="1:201" s="146" customFormat="1" ht="47.95" customHeight="1">
      <c r="A83" s="147"/>
      <c r="B83" s="147"/>
      <c r="C83" s="147"/>
      <c r="D83" s="147"/>
      <c r="E83" s="147"/>
      <c r="F83" s="147"/>
      <c r="G83" s="147"/>
      <c r="H83" s="147"/>
      <c r="I83" s="147"/>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45"/>
      <c r="CW83" s="145"/>
      <c r="CX83" s="145"/>
      <c r="CY83" s="145"/>
      <c r="CZ83" s="145"/>
      <c r="DA83" s="145"/>
      <c r="DB83" s="145"/>
      <c r="DC83" s="145"/>
      <c r="DD83" s="145"/>
      <c r="DE83" s="145"/>
      <c r="DF83" s="145"/>
      <c r="DG83" s="145"/>
      <c r="DH83" s="145"/>
      <c r="DI83" s="145"/>
      <c r="DJ83" s="145"/>
      <c r="DK83" s="145"/>
      <c r="DL83" s="145"/>
      <c r="DM83" s="145"/>
      <c r="DN83" s="145"/>
      <c r="DO83" s="145"/>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row>
    <row r="84" spans="1:201" s="146" customFormat="1" ht="47.95" customHeight="1">
      <c r="A84" s="147"/>
      <c r="B84" s="147"/>
      <c r="C84" s="147"/>
      <c r="D84" s="147"/>
      <c r="E84" s="147"/>
      <c r="F84" s="147"/>
      <c r="G84" s="147"/>
      <c r="H84" s="147"/>
      <c r="I84" s="147"/>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45"/>
      <c r="CW84" s="145"/>
      <c r="CX84" s="145"/>
      <c r="CY84" s="145"/>
      <c r="CZ84" s="145"/>
      <c r="DA84" s="145"/>
      <c r="DB84" s="145"/>
      <c r="DC84" s="145"/>
      <c r="DD84" s="145"/>
      <c r="DE84" s="145"/>
      <c r="DF84" s="145"/>
      <c r="DG84" s="145"/>
      <c r="DH84" s="145"/>
      <c r="DI84" s="145"/>
      <c r="DJ84" s="145"/>
      <c r="DK84" s="145"/>
      <c r="DL84" s="145"/>
      <c r="DM84" s="145"/>
      <c r="DN84" s="145"/>
      <c r="DO84" s="145"/>
      <c r="DP84" s="145"/>
      <c r="DQ84" s="145"/>
      <c r="DR84" s="145"/>
      <c r="DS84" s="145"/>
      <c r="DT84" s="145"/>
      <c r="DU84" s="145"/>
      <c r="DV84" s="145"/>
      <c r="DW84" s="145"/>
      <c r="DX84" s="145"/>
      <c r="DY84" s="145"/>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row>
    <row r="85" spans="1:201" s="146" customFormat="1" ht="47.95" customHeight="1">
      <c r="A85" s="147"/>
      <c r="B85" s="147"/>
      <c r="C85" s="147"/>
      <c r="D85" s="147"/>
      <c r="E85" s="147"/>
      <c r="F85" s="147"/>
      <c r="G85" s="147"/>
      <c r="H85" s="147"/>
      <c r="I85" s="147"/>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45"/>
      <c r="CW85" s="145"/>
      <c r="CX85" s="145"/>
      <c r="CY85" s="145"/>
      <c r="CZ85" s="145"/>
      <c r="DA85" s="145"/>
      <c r="DB85" s="145"/>
      <c r="DC85" s="145"/>
      <c r="DD85" s="145"/>
      <c r="DE85" s="145"/>
      <c r="DF85" s="145"/>
      <c r="DG85" s="145"/>
      <c r="DH85" s="145"/>
      <c r="DI85" s="145"/>
      <c r="DJ85" s="145"/>
      <c r="DK85" s="145"/>
      <c r="DL85" s="145"/>
      <c r="DM85" s="145"/>
      <c r="DN85" s="145"/>
      <c r="DO85" s="145"/>
      <c r="DP85" s="145"/>
      <c r="DQ85" s="145"/>
      <c r="DR85" s="145"/>
      <c r="DS85" s="145"/>
      <c r="DT85" s="145"/>
      <c r="DU85" s="145"/>
      <c r="DV85" s="145"/>
      <c r="DW85" s="145"/>
      <c r="DX85" s="145"/>
      <c r="DY85" s="145"/>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row>
    <row r="86" spans="1:201" s="146" customFormat="1" ht="47.95" customHeight="1">
      <c r="A86" s="147"/>
      <c r="B86" s="147"/>
      <c r="C86" s="147"/>
      <c r="D86" s="147"/>
      <c r="E86" s="147"/>
      <c r="F86" s="147"/>
      <c r="G86" s="147"/>
      <c r="H86" s="147"/>
      <c r="I86" s="147"/>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145"/>
      <c r="CW86" s="145"/>
      <c r="CX86" s="145"/>
      <c r="CY86" s="145"/>
      <c r="CZ86" s="145"/>
      <c r="DA86" s="145"/>
      <c r="DB86" s="145"/>
      <c r="DC86" s="145"/>
      <c r="DD86" s="145"/>
      <c r="DE86" s="145"/>
      <c r="DF86" s="145"/>
      <c r="DG86" s="145"/>
      <c r="DH86" s="145"/>
      <c r="DI86" s="145"/>
      <c r="DJ86" s="145"/>
      <c r="DK86" s="145"/>
      <c r="DL86" s="145"/>
      <c r="DM86" s="145"/>
      <c r="DN86" s="145"/>
      <c r="DO86" s="145"/>
      <c r="DP86" s="145"/>
      <c r="DQ86" s="145"/>
      <c r="DR86" s="145"/>
      <c r="DS86" s="145"/>
      <c r="DT86" s="145"/>
      <c r="DU86" s="145"/>
      <c r="DV86" s="145"/>
      <c r="DW86" s="145"/>
      <c r="DX86" s="145"/>
      <c r="DY86" s="145"/>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row>
    <row r="87" spans="1:201" s="146" customFormat="1" ht="47.95" customHeight="1">
      <c r="A87" s="147"/>
      <c r="B87" s="147"/>
      <c r="C87" s="147"/>
      <c r="D87" s="147"/>
      <c r="E87" s="147"/>
      <c r="F87" s="147"/>
      <c r="G87" s="147"/>
      <c r="H87" s="147"/>
      <c r="I87" s="147"/>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c r="BY87" s="145"/>
      <c r="BZ87" s="145"/>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5"/>
      <c r="CW87" s="145"/>
      <c r="CX87" s="145"/>
      <c r="CY87" s="145"/>
      <c r="CZ87" s="145"/>
      <c r="DA87" s="145"/>
      <c r="DB87" s="145"/>
      <c r="DC87" s="145"/>
      <c r="DD87" s="145"/>
      <c r="DE87" s="145"/>
      <c r="DF87" s="145"/>
      <c r="DG87" s="145"/>
      <c r="DH87" s="145"/>
      <c r="DI87" s="145"/>
      <c r="DJ87" s="145"/>
      <c r="DK87" s="145"/>
      <c r="DL87" s="145"/>
      <c r="DM87" s="145"/>
      <c r="DN87" s="145"/>
      <c r="DO87" s="145"/>
      <c r="DP87" s="145"/>
      <c r="DQ87" s="145"/>
      <c r="DR87" s="145"/>
      <c r="DS87" s="145"/>
      <c r="DT87" s="145"/>
      <c r="DU87" s="145"/>
      <c r="DV87" s="145"/>
      <c r="DW87" s="145"/>
      <c r="DX87" s="145"/>
      <c r="DY87" s="145"/>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row>
    <row r="88" spans="1:201" s="146" customFormat="1" ht="47.95" customHeight="1">
      <c r="A88" s="147"/>
      <c r="B88" s="147"/>
      <c r="C88" s="147"/>
      <c r="D88" s="147"/>
      <c r="E88" s="147"/>
      <c r="F88" s="147"/>
      <c r="G88" s="147"/>
      <c r="H88" s="147"/>
      <c r="I88" s="147"/>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45"/>
      <c r="CW88" s="145"/>
      <c r="CX88" s="145"/>
      <c r="CY88" s="145"/>
      <c r="CZ88" s="145"/>
      <c r="DA88" s="145"/>
      <c r="DB88" s="145"/>
      <c r="DC88" s="145"/>
      <c r="DD88" s="145"/>
      <c r="DE88" s="145"/>
      <c r="DF88" s="145"/>
      <c r="DG88" s="145"/>
      <c r="DH88" s="145"/>
      <c r="DI88" s="145"/>
      <c r="DJ88" s="145"/>
      <c r="DK88" s="145"/>
      <c r="DL88" s="145"/>
      <c r="DM88" s="145"/>
      <c r="DN88" s="145"/>
      <c r="DO88" s="145"/>
      <c r="DP88" s="145"/>
      <c r="DQ88" s="145"/>
      <c r="DR88" s="145"/>
      <c r="DS88" s="145"/>
      <c r="DT88" s="145"/>
      <c r="DU88" s="145"/>
      <c r="DV88" s="145"/>
      <c r="DW88" s="145"/>
      <c r="DX88" s="145"/>
      <c r="DY88" s="145"/>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row>
    <row r="89" spans="1:201" s="146" customFormat="1" ht="47.95" customHeight="1">
      <c r="A89" s="147"/>
      <c r="B89" s="147"/>
      <c r="C89" s="147"/>
      <c r="D89" s="147"/>
      <c r="E89" s="147"/>
      <c r="F89" s="147"/>
      <c r="G89" s="147"/>
      <c r="H89" s="147"/>
      <c r="I89" s="147"/>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row>
    <row r="90" spans="1:201" s="146" customFormat="1" ht="47.95" customHeight="1">
      <c r="A90" s="147"/>
      <c r="B90" s="147"/>
      <c r="C90" s="147"/>
      <c r="D90" s="147"/>
      <c r="E90" s="147"/>
      <c r="F90" s="147"/>
      <c r="G90" s="147"/>
      <c r="H90" s="147"/>
      <c r="I90" s="147"/>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145"/>
      <c r="CX90" s="145"/>
      <c r="CY90" s="145"/>
      <c r="CZ90" s="145"/>
      <c r="DA90" s="145"/>
      <c r="DB90" s="145"/>
      <c r="DC90" s="145"/>
      <c r="DD90" s="145"/>
      <c r="DE90" s="145"/>
      <c r="DF90" s="145"/>
      <c r="DG90" s="145"/>
      <c r="DH90" s="145"/>
      <c r="DI90" s="145"/>
      <c r="DJ90" s="145"/>
      <c r="DK90" s="145"/>
      <c r="DL90" s="145"/>
      <c r="DM90" s="145"/>
      <c r="DN90" s="145"/>
      <c r="DO90" s="145"/>
      <c r="DP90" s="145"/>
      <c r="DQ90" s="145"/>
      <c r="DR90" s="145"/>
      <c r="DS90" s="145"/>
      <c r="DT90" s="145"/>
      <c r="DU90" s="145"/>
      <c r="DV90" s="145"/>
      <c r="DW90" s="145"/>
      <c r="DX90" s="145"/>
      <c r="DY90" s="145"/>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row>
    <row r="91" spans="1:201" s="146" customFormat="1" ht="47.95" customHeight="1">
      <c r="A91" s="147"/>
      <c r="B91" s="147"/>
      <c r="C91" s="147"/>
      <c r="D91" s="147"/>
      <c r="E91" s="147"/>
      <c r="F91" s="147"/>
      <c r="G91" s="147"/>
      <c r="H91" s="147"/>
      <c r="I91" s="147"/>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45"/>
      <c r="CW91" s="145"/>
      <c r="CX91" s="145"/>
      <c r="CY91" s="145"/>
      <c r="CZ91" s="145"/>
      <c r="DA91" s="145"/>
      <c r="DB91" s="145"/>
      <c r="DC91" s="145"/>
      <c r="DD91" s="145"/>
      <c r="DE91" s="145"/>
      <c r="DF91" s="145"/>
      <c r="DG91" s="145"/>
      <c r="DH91" s="145"/>
      <c r="DI91" s="145"/>
      <c r="DJ91" s="145"/>
      <c r="DK91" s="145"/>
      <c r="DL91" s="145"/>
      <c r="DM91" s="145"/>
      <c r="DN91" s="145"/>
      <c r="DO91" s="145"/>
      <c r="DP91" s="145"/>
      <c r="DQ91" s="145"/>
      <c r="DR91" s="145"/>
      <c r="DS91" s="145"/>
      <c r="DT91" s="145"/>
      <c r="DU91" s="145"/>
      <c r="DV91" s="145"/>
      <c r="DW91" s="145"/>
      <c r="DX91" s="145"/>
      <c r="DY91" s="145"/>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row>
    <row r="92" spans="1:201" s="146" customFormat="1" ht="47.95" customHeight="1">
      <c r="A92" s="147"/>
      <c r="B92" s="147"/>
      <c r="C92" s="147"/>
      <c r="D92" s="147"/>
      <c r="E92" s="147"/>
      <c r="F92" s="147"/>
      <c r="G92" s="147"/>
      <c r="H92" s="147"/>
      <c r="I92" s="147"/>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row>
    <row r="93" spans="1:201" s="146" customFormat="1" ht="47.95" customHeight="1">
      <c r="A93" s="147"/>
      <c r="B93" s="147"/>
      <c r="C93" s="147"/>
      <c r="D93" s="147"/>
      <c r="E93" s="147"/>
      <c r="F93" s="147"/>
      <c r="G93" s="147"/>
      <c r="H93" s="147"/>
      <c r="I93" s="147"/>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5"/>
      <c r="DF93" s="145"/>
      <c r="DG93" s="145"/>
      <c r="DH93" s="145"/>
      <c r="DI93" s="145"/>
      <c r="DJ93" s="145"/>
      <c r="DK93" s="145"/>
      <c r="DL93" s="145"/>
      <c r="DM93" s="145"/>
      <c r="DN93" s="145"/>
      <c r="DO93" s="145"/>
      <c r="DP93" s="145"/>
      <c r="DQ93" s="145"/>
      <c r="DR93" s="145"/>
      <c r="DS93" s="145"/>
      <c r="DT93" s="145"/>
      <c r="DU93" s="145"/>
      <c r="DV93" s="145"/>
      <c r="DW93" s="145"/>
      <c r="DX93" s="14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c r="GS93" s="145"/>
    </row>
    <row r="94" spans="1:201" s="146" customFormat="1" ht="47.95" customHeight="1">
      <c r="A94" s="147"/>
      <c r="B94" s="147"/>
      <c r="C94" s="147"/>
      <c r="D94" s="147"/>
      <c r="E94" s="147"/>
      <c r="F94" s="147"/>
      <c r="G94" s="147"/>
      <c r="H94" s="147"/>
      <c r="I94" s="147"/>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c r="GS94" s="145"/>
    </row>
    <row r="95" spans="1:201" s="146" customFormat="1" ht="47.95" customHeight="1">
      <c r="A95" s="147"/>
      <c r="B95" s="147"/>
      <c r="C95" s="147"/>
      <c r="D95" s="147"/>
      <c r="E95" s="147"/>
      <c r="F95" s="147"/>
      <c r="G95" s="147"/>
      <c r="H95" s="147"/>
      <c r="I95" s="147"/>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5"/>
      <c r="DX95" s="145"/>
      <c r="DY95" s="145"/>
      <c r="DZ95" s="145"/>
      <c r="EA95" s="145"/>
      <c r="EB95" s="145"/>
      <c r="EC95" s="145"/>
      <c r="ED95" s="145"/>
      <c r="EE95" s="145"/>
      <c r="EF95" s="145"/>
      <c r="EG95" s="145"/>
      <c r="EH95" s="145"/>
      <c r="EI95" s="145"/>
      <c r="EJ95" s="145"/>
      <c r="EK95" s="145"/>
      <c r="EL95" s="145"/>
      <c r="EM95" s="145"/>
      <c r="EN95" s="145"/>
      <c r="EO95" s="145"/>
      <c r="EP95" s="145"/>
      <c r="EQ95" s="145"/>
      <c r="ER95" s="145"/>
      <c r="ES95" s="145"/>
      <c r="ET95" s="145"/>
      <c r="EU95" s="145"/>
      <c r="EV95" s="145"/>
      <c r="EW95" s="145"/>
      <c r="EX95" s="145"/>
      <c r="EY95" s="145"/>
      <c r="EZ95" s="145"/>
      <c r="FA95" s="145"/>
      <c r="FB95" s="145"/>
      <c r="FC95" s="145"/>
      <c r="FD95" s="145"/>
      <c r="FE95" s="145"/>
      <c r="FF95" s="145"/>
      <c r="FG95" s="145"/>
      <c r="FH95" s="145"/>
      <c r="FI95" s="145"/>
      <c r="FJ95" s="145"/>
      <c r="FK95" s="145"/>
      <c r="FL95" s="145"/>
      <c r="FM95" s="145"/>
      <c r="FN95" s="145"/>
      <c r="FO95" s="145"/>
      <c r="FP95" s="145"/>
      <c r="FQ95" s="145"/>
      <c r="FR95" s="145"/>
      <c r="FS95" s="145"/>
      <c r="FT95" s="145"/>
      <c r="FU95" s="145"/>
      <c r="FV95" s="145"/>
      <c r="FW95" s="145"/>
      <c r="FX95" s="145"/>
      <c r="FY95" s="145"/>
      <c r="FZ95" s="145"/>
      <c r="GA95" s="145"/>
      <c r="GB95" s="145"/>
      <c r="GC95" s="145"/>
      <c r="GD95" s="145"/>
      <c r="GE95" s="145"/>
      <c r="GF95" s="145"/>
      <c r="GG95" s="145"/>
      <c r="GH95" s="145"/>
      <c r="GI95" s="145"/>
      <c r="GJ95" s="145"/>
      <c r="GK95" s="145"/>
      <c r="GL95" s="145"/>
      <c r="GM95" s="145"/>
      <c r="GN95" s="145"/>
      <c r="GO95" s="145"/>
      <c r="GP95" s="145"/>
      <c r="GQ95" s="145"/>
      <c r="GR95" s="145"/>
      <c r="GS95" s="145"/>
    </row>
    <row r="96" spans="1:201" s="146" customFormat="1" ht="47.95" customHeight="1">
      <c r="A96" s="147"/>
      <c r="B96" s="147"/>
      <c r="C96" s="147"/>
      <c r="D96" s="147"/>
      <c r="E96" s="147"/>
      <c r="F96" s="147"/>
      <c r="G96" s="147"/>
      <c r="H96" s="147"/>
      <c r="I96" s="147"/>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row>
    <row r="97" spans="1:201" s="146" customFormat="1" ht="47.95" customHeight="1">
      <c r="A97" s="147"/>
      <c r="B97" s="147"/>
      <c r="C97" s="147"/>
      <c r="D97" s="147"/>
      <c r="E97" s="147"/>
      <c r="F97" s="147"/>
      <c r="G97" s="147"/>
      <c r="H97" s="147"/>
      <c r="I97" s="147"/>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5"/>
      <c r="DF97" s="145"/>
      <c r="DG97" s="145"/>
      <c r="DH97" s="145"/>
      <c r="DI97" s="145"/>
      <c r="DJ97" s="145"/>
      <c r="DK97" s="145"/>
      <c r="DL97" s="145"/>
      <c r="DM97" s="145"/>
      <c r="DN97" s="145"/>
      <c r="DO97" s="145"/>
      <c r="DP97" s="145"/>
      <c r="DQ97" s="145"/>
      <c r="DR97" s="145"/>
      <c r="DS97" s="145"/>
      <c r="DT97" s="145"/>
      <c r="DU97" s="145"/>
      <c r="DV97" s="145"/>
      <c r="DW97" s="145"/>
      <c r="DX97" s="145"/>
      <c r="DY97" s="145"/>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row>
    <row r="98" spans="1:201" s="146" customFormat="1" ht="47.95" customHeight="1">
      <c r="A98" s="147"/>
      <c r="B98" s="147"/>
      <c r="C98" s="147"/>
      <c r="D98" s="147"/>
      <c r="E98" s="147"/>
      <c r="F98" s="147"/>
      <c r="G98" s="147"/>
      <c r="H98" s="147"/>
      <c r="I98" s="147"/>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row>
    <row r="99" spans="1:201" s="146" customFormat="1" ht="47.95" customHeight="1">
      <c r="A99" s="147"/>
      <c r="B99" s="147"/>
      <c r="C99" s="147"/>
      <c r="D99" s="147"/>
      <c r="E99" s="147"/>
      <c r="F99" s="147"/>
      <c r="G99" s="147"/>
      <c r="H99" s="147"/>
      <c r="I99" s="147"/>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row>
    <row r="100" spans="1:201" s="146" customFormat="1" ht="47.95" customHeight="1">
      <c r="A100" s="147"/>
      <c r="B100" s="147"/>
      <c r="C100" s="147"/>
      <c r="D100" s="147"/>
      <c r="E100" s="147"/>
      <c r="F100" s="147"/>
      <c r="G100" s="147"/>
      <c r="H100" s="147"/>
      <c r="I100" s="147"/>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45"/>
      <c r="CW100" s="145"/>
      <c r="CX100" s="145"/>
      <c r="CY100" s="145"/>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5"/>
      <c r="DX100" s="145"/>
      <c r="DY100" s="145"/>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row>
    <row r="101" spans="1:201" s="146" customFormat="1" ht="47.95" customHeight="1">
      <c r="A101" s="147"/>
      <c r="B101" s="147"/>
      <c r="C101" s="147"/>
      <c r="D101" s="147"/>
      <c r="E101" s="147"/>
      <c r="F101" s="147"/>
      <c r="G101" s="147"/>
      <c r="H101" s="147"/>
      <c r="I101" s="147"/>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45"/>
      <c r="CW101" s="145"/>
      <c r="CX101" s="145"/>
      <c r="CY101" s="145"/>
      <c r="CZ101" s="145"/>
      <c r="DA101" s="145"/>
      <c r="DB101" s="145"/>
      <c r="DC101" s="145"/>
      <c r="DD101" s="145"/>
      <c r="DE101" s="145"/>
      <c r="DF101" s="145"/>
      <c r="DG101" s="145"/>
      <c r="DH101" s="145"/>
      <c r="DI101" s="145"/>
      <c r="DJ101" s="145"/>
      <c r="DK101" s="145"/>
      <c r="DL101" s="145"/>
      <c r="DM101" s="145"/>
      <c r="DN101" s="145"/>
      <c r="DO101" s="145"/>
      <c r="DP101" s="145"/>
      <c r="DQ101" s="145"/>
      <c r="DR101" s="145"/>
      <c r="DS101" s="145"/>
      <c r="DT101" s="145"/>
      <c r="DU101" s="145"/>
      <c r="DV101" s="145"/>
      <c r="DW101" s="145"/>
      <c r="DX101" s="145"/>
      <c r="DY101" s="145"/>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row>
    <row r="102" spans="1:201" s="146" customFormat="1" ht="47.95" customHeight="1">
      <c r="A102" s="147"/>
      <c r="B102" s="147"/>
      <c r="C102" s="147"/>
      <c r="D102" s="147"/>
      <c r="E102" s="147"/>
      <c r="F102" s="147"/>
      <c r="G102" s="147"/>
      <c r="H102" s="147"/>
      <c r="I102" s="147"/>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row>
    <row r="103" spans="1:201">
      <c r="A103" s="144"/>
      <c r="B103" s="144"/>
      <c r="C103" s="144"/>
      <c r="D103" s="144"/>
      <c r="E103" s="144"/>
      <c r="F103" s="144"/>
      <c r="G103" s="144"/>
      <c r="H103" s="144"/>
      <c r="I103" s="144"/>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c r="GO103" s="133"/>
      <c r="GP103" s="133"/>
      <c r="GQ103" s="133"/>
      <c r="GR103" s="133"/>
      <c r="GS103" s="133"/>
    </row>
    <row r="104" spans="1:201">
      <c r="A104" s="144"/>
      <c r="B104" s="144"/>
      <c r="C104" s="144"/>
      <c r="D104" s="144"/>
      <c r="E104" s="144"/>
      <c r="F104" s="144"/>
      <c r="G104" s="144"/>
      <c r="H104" s="144"/>
      <c r="I104" s="144"/>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c r="GO104" s="133"/>
      <c r="GP104" s="133"/>
      <c r="GQ104" s="133"/>
      <c r="GR104" s="133"/>
      <c r="GS104" s="133"/>
    </row>
    <row r="105" spans="1:201">
      <c r="A105" s="144"/>
      <c r="B105" s="144"/>
      <c r="C105" s="144"/>
      <c r="D105" s="144"/>
      <c r="E105" s="144"/>
      <c r="F105" s="144"/>
      <c r="G105" s="144"/>
      <c r="H105" s="144"/>
      <c r="I105" s="144"/>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c r="GO105" s="133"/>
      <c r="GP105" s="133"/>
      <c r="GQ105" s="133"/>
      <c r="GR105" s="133"/>
      <c r="GS105" s="133"/>
    </row>
    <row r="106" spans="1:201">
      <c r="A106" s="144"/>
      <c r="B106" s="144"/>
      <c r="C106" s="144"/>
      <c r="D106" s="144"/>
      <c r="E106" s="144"/>
      <c r="F106" s="144"/>
      <c r="G106" s="144"/>
      <c r="H106" s="144"/>
      <c r="I106" s="144"/>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c r="GO106" s="133"/>
      <c r="GP106" s="133"/>
      <c r="GQ106" s="133"/>
      <c r="GR106" s="133"/>
      <c r="GS106" s="133"/>
    </row>
    <row r="107" spans="1:201">
      <c r="A107" s="144"/>
      <c r="B107" s="144"/>
      <c r="C107" s="144"/>
      <c r="D107" s="144"/>
      <c r="E107" s="144"/>
      <c r="F107" s="144"/>
      <c r="G107" s="144"/>
      <c r="H107" s="144"/>
      <c r="I107" s="144"/>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c r="GO107" s="133"/>
      <c r="GP107" s="133"/>
      <c r="GQ107" s="133"/>
      <c r="GR107" s="133"/>
      <c r="GS107" s="133"/>
    </row>
    <row r="108" spans="1:201">
      <c r="A108" s="144"/>
      <c r="B108" s="144"/>
      <c r="C108" s="144"/>
      <c r="D108" s="144"/>
      <c r="E108" s="144"/>
      <c r="F108" s="144"/>
      <c r="G108" s="144"/>
      <c r="H108" s="144"/>
      <c r="I108" s="144"/>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c r="GO108" s="133"/>
      <c r="GP108" s="133"/>
      <c r="GQ108" s="133"/>
      <c r="GR108" s="133"/>
      <c r="GS108" s="133"/>
    </row>
    <row r="109" spans="1:201">
      <c r="A109" s="144"/>
      <c r="B109" s="144"/>
      <c r="C109" s="144"/>
      <c r="D109" s="144"/>
      <c r="E109" s="144"/>
      <c r="F109" s="144"/>
      <c r="G109" s="144"/>
      <c r="H109" s="144"/>
      <c r="I109" s="144"/>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c r="GO109" s="133"/>
      <c r="GP109" s="133"/>
      <c r="GQ109" s="133"/>
      <c r="GR109" s="133"/>
      <c r="GS109" s="133"/>
    </row>
    <row r="110" spans="1:201">
      <c r="A110" s="144"/>
      <c r="B110" s="144"/>
      <c r="C110" s="144"/>
      <c r="D110" s="144"/>
      <c r="E110" s="144"/>
      <c r="F110" s="144"/>
      <c r="G110" s="144"/>
      <c r="H110" s="144"/>
      <c r="I110" s="144"/>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c r="GO110" s="133"/>
      <c r="GP110" s="133"/>
      <c r="GQ110" s="133"/>
      <c r="GR110" s="133"/>
      <c r="GS110" s="133"/>
    </row>
    <row r="111" spans="1:201">
      <c r="A111" s="144"/>
      <c r="B111" s="144"/>
      <c r="C111" s="144"/>
      <c r="D111" s="144"/>
      <c r="E111" s="144"/>
      <c r="F111" s="144"/>
      <c r="G111" s="144"/>
      <c r="H111" s="144"/>
      <c r="I111" s="144"/>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c r="GO111" s="133"/>
      <c r="GP111" s="133"/>
      <c r="GQ111" s="133"/>
      <c r="GR111" s="133"/>
      <c r="GS111" s="133"/>
    </row>
    <row r="112" spans="1:201">
      <c r="A112" s="144"/>
      <c r="B112" s="144"/>
      <c r="C112" s="144"/>
      <c r="D112" s="144"/>
      <c r="E112" s="144"/>
      <c r="F112" s="144"/>
      <c r="G112" s="144"/>
      <c r="H112" s="144"/>
      <c r="I112" s="144"/>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c r="GO112" s="133"/>
      <c r="GP112" s="133"/>
      <c r="GQ112" s="133"/>
      <c r="GR112" s="133"/>
      <c r="GS112" s="133"/>
    </row>
    <row r="113" spans="1:201">
      <c r="A113" s="144"/>
      <c r="B113" s="144"/>
      <c r="C113" s="144"/>
      <c r="D113" s="144"/>
      <c r="E113" s="144"/>
      <c r="F113" s="144"/>
      <c r="G113" s="144"/>
      <c r="H113" s="144"/>
      <c r="I113" s="144"/>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c r="GO113" s="133"/>
      <c r="GP113" s="133"/>
      <c r="GQ113" s="133"/>
      <c r="GR113" s="133"/>
      <c r="GS113" s="133"/>
    </row>
    <row r="114" spans="1:201">
      <c r="A114" s="144"/>
      <c r="B114" s="144"/>
      <c r="C114" s="144"/>
      <c r="D114" s="144"/>
      <c r="E114" s="144"/>
      <c r="F114" s="144"/>
      <c r="G114" s="144"/>
      <c r="H114" s="144"/>
      <c r="I114" s="144"/>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c r="GO114" s="133"/>
      <c r="GP114" s="133"/>
      <c r="GQ114" s="133"/>
      <c r="GR114" s="133"/>
      <c r="GS114" s="133"/>
    </row>
    <row r="115" spans="1:201">
      <c r="A115" s="144"/>
      <c r="B115" s="144"/>
      <c r="C115" s="144"/>
      <c r="D115" s="144"/>
      <c r="E115" s="144"/>
      <c r="F115" s="144"/>
      <c r="G115" s="144"/>
      <c r="H115" s="144"/>
      <c r="I115" s="144"/>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c r="GO115" s="133"/>
      <c r="GP115" s="133"/>
      <c r="GQ115" s="133"/>
      <c r="GR115" s="133"/>
      <c r="GS115" s="133"/>
    </row>
    <row r="116" spans="1:201">
      <c r="A116" s="144"/>
      <c r="B116" s="144"/>
      <c r="C116" s="144"/>
      <c r="D116" s="144"/>
      <c r="E116" s="144"/>
      <c r="F116" s="144"/>
      <c r="G116" s="144"/>
      <c r="H116" s="144"/>
      <c r="I116" s="144"/>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c r="GO116" s="133"/>
      <c r="GP116" s="133"/>
      <c r="GQ116" s="133"/>
      <c r="GR116" s="133"/>
      <c r="GS116" s="133"/>
    </row>
    <row r="117" spans="1:201">
      <c r="A117" s="144"/>
      <c r="B117" s="144"/>
      <c r="C117" s="144"/>
      <c r="D117" s="144"/>
      <c r="E117" s="144"/>
      <c r="F117" s="144"/>
      <c r="G117" s="144"/>
      <c r="H117" s="144"/>
      <c r="I117" s="144"/>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c r="GO117" s="133"/>
      <c r="GP117" s="133"/>
      <c r="GQ117" s="133"/>
      <c r="GR117" s="133"/>
      <c r="GS117" s="133"/>
    </row>
    <row r="118" spans="1:201">
      <c r="A118" s="144"/>
      <c r="B118" s="144"/>
      <c r="C118" s="144"/>
      <c r="D118" s="144"/>
      <c r="E118" s="144"/>
      <c r="F118" s="144"/>
      <c r="G118" s="144"/>
      <c r="H118" s="144"/>
      <c r="I118" s="144"/>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c r="GO118" s="133"/>
      <c r="GP118" s="133"/>
      <c r="GQ118" s="133"/>
      <c r="GR118" s="133"/>
      <c r="GS118" s="133"/>
    </row>
    <row r="119" spans="1:201">
      <c r="A119" s="144"/>
      <c r="B119" s="144"/>
      <c r="C119" s="144"/>
      <c r="D119" s="144"/>
      <c r="E119" s="144"/>
      <c r="F119" s="144"/>
      <c r="G119" s="144"/>
      <c r="H119" s="144"/>
      <c r="I119" s="144"/>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c r="GO119" s="133"/>
      <c r="GP119" s="133"/>
      <c r="GQ119" s="133"/>
      <c r="GR119" s="133"/>
      <c r="GS119" s="133"/>
    </row>
    <row r="120" spans="1:201">
      <c r="A120" s="144"/>
      <c r="B120" s="144"/>
      <c r="C120" s="144"/>
      <c r="D120" s="144"/>
      <c r="E120" s="144"/>
      <c r="F120" s="144"/>
      <c r="G120" s="144"/>
      <c r="H120" s="144"/>
      <c r="I120" s="144"/>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c r="GO120" s="133"/>
      <c r="GP120" s="133"/>
      <c r="GQ120" s="133"/>
      <c r="GR120" s="133"/>
      <c r="GS120" s="133"/>
    </row>
    <row r="121" spans="1:201">
      <c r="A121" s="144"/>
      <c r="B121" s="144"/>
      <c r="C121" s="144"/>
      <c r="D121" s="144"/>
      <c r="E121" s="144"/>
      <c r="F121" s="144"/>
      <c r="G121" s="144"/>
      <c r="H121" s="144"/>
      <c r="I121" s="144"/>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c r="GO121" s="133"/>
      <c r="GP121" s="133"/>
      <c r="GQ121" s="133"/>
      <c r="GR121" s="133"/>
      <c r="GS121" s="133"/>
    </row>
    <row r="122" spans="1:201">
      <c r="A122" s="144"/>
      <c r="B122" s="144"/>
      <c r="C122" s="144"/>
      <c r="D122" s="144"/>
      <c r="E122" s="144"/>
      <c r="F122" s="144"/>
      <c r="G122" s="144"/>
      <c r="H122" s="144"/>
      <c r="I122" s="144"/>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row>
    <row r="123" spans="1:201">
      <c r="A123" s="144"/>
      <c r="B123" s="144"/>
      <c r="C123" s="144"/>
      <c r="D123" s="144"/>
      <c r="E123" s="144"/>
      <c r="F123" s="144"/>
      <c r="G123" s="144"/>
      <c r="H123" s="144"/>
      <c r="I123" s="144"/>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row>
    <row r="124" spans="1:201">
      <c r="A124" s="144"/>
      <c r="B124" s="144"/>
      <c r="C124" s="144"/>
      <c r="D124" s="144"/>
      <c r="E124" s="144"/>
      <c r="F124" s="144"/>
      <c r="G124" s="144"/>
      <c r="H124" s="144"/>
      <c r="I124" s="144"/>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row>
    <row r="125" spans="1:201">
      <c r="A125" s="144"/>
      <c r="B125" s="144"/>
      <c r="C125" s="144"/>
      <c r="D125" s="144"/>
      <c r="E125" s="144"/>
      <c r="F125" s="144"/>
      <c r="G125" s="144"/>
      <c r="H125" s="144"/>
      <c r="I125" s="144"/>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c r="GO125" s="133"/>
      <c r="GP125" s="133"/>
      <c r="GQ125" s="133"/>
      <c r="GR125" s="133"/>
      <c r="GS125" s="133"/>
    </row>
    <row r="126" spans="1:201">
      <c r="A126" s="144"/>
      <c r="B126" s="144"/>
      <c r="C126" s="144"/>
      <c r="D126" s="144"/>
      <c r="E126" s="144"/>
      <c r="F126" s="144"/>
      <c r="G126" s="144"/>
      <c r="H126" s="144"/>
      <c r="I126" s="144"/>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c r="GO126" s="133"/>
      <c r="GP126" s="133"/>
      <c r="GQ126" s="133"/>
      <c r="GR126" s="133"/>
      <c r="GS126" s="133"/>
    </row>
    <row r="127" spans="1:201">
      <c r="A127" s="144"/>
      <c r="B127" s="144"/>
      <c r="C127" s="144"/>
      <c r="D127" s="144"/>
      <c r="E127" s="144"/>
      <c r="F127" s="144"/>
      <c r="G127" s="144"/>
      <c r="H127" s="144"/>
      <c r="I127" s="144"/>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c r="GO127" s="133"/>
      <c r="GP127" s="133"/>
      <c r="GQ127" s="133"/>
      <c r="GR127" s="133"/>
      <c r="GS127" s="133"/>
    </row>
    <row r="128" spans="1:201">
      <c r="A128" s="144"/>
      <c r="B128" s="144"/>
      <c r="C128" s="144"/>
      <c r="D128" s="144"/>
      <c r="E128" s="144"/>
      <c r="F128" s="144"/>
      <c r="G128" s="144"/>
      <c r="H128" s="144"/>
      <c r="I128" s="144"/>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c r="GO128" s="133"/>
      <c r="GP128" s="133"/>
      <c r="GQ128" s="133"/>
      <c r="GR128" s="133"/>
      <c r="GS128" s="133"/>
    </row>
    <row r="129" spans="1:201">
      <c r="A129" s="144"/>
      <c r="B129" s="144"/>
      <c r="C129" s="144"/>
      <c r="D129" s="144"/>
      <c r="E129" s="144"/>
      <c r="F129" s="144"/>
      <c r="G129" s="144"/>
      <c r="H129" s="144"/>
      <c r="I129" s="144"/>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c r="GO129" s="133"/>
      <c r="GP129" s="133"/>
      <c r="GQ129" s="133"/>
      <c r="GR129" s="133"/>
      <c r="GS129" s="133"/>
    </row>
    <row r="130" spans="1:201">
      <c r="A130" s="144"/>
      <c r="B130" s="144"/>
      <c r="C130" s="144"/>
      <c r="D130" s="144"/>
      <c r="E130" s="144"/>
      <c r="F130" s="144"/>
      <c r="G130" s="144"/>
      <c r="H130" s="144"/>
      <c r="I130" s="144"/>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c r="GO130" s="133"/>
      <c r="GP130" s="133"/>
      <c r="GQ130" s="133"/>
      <c r="GR130" s="133"/>
      <c r="GS130" s="133"/>
    </row>
    <row r="131" spans="1:201">
      <c r="A131" s="144"/>
      <c r="B131" s="144"/>
      <c r="C131" s="144"/>
      <c r="D131" s="144"/>
      <c r="E131" s="144"/>
      <c r="F131" s="144"/>
      <c r="G131" s="144"/>
      <c r="H131" s="144"/>
      <c r="I131" s="144"/>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c r="GO131" s="133"/>
      <c r="GP131" s="133"/>
      <c r="GQ131" s="133"/>
      <c r="GR131" s="133"/>
      <c r="GS131" s="133"/>
    </row>
    <row r="132" spans="1:201">
      <c r="A132" s="144"/>
      <c r="B132" s="144"/>
      <c r="C132" s="144"/>
      <c r="D132" s="144"/>
      <c r="E132" s="144"/>
      <c r="F132" s="144"/>
      <c r="G132" s="144"/>
      <c r="H132" s="144"/>
      <c r="I132" s="144"/>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c r="GO132" s="133"/>
      <c r="GP132" s="133"/>
      <c r="GQ132" s="133"/>
      <c r="GR132" s="133"/>
      <c r="GS132" s="133"/>
    </row>
    <row r="133" spans="1:201">
      <c r="A133" s="144"/>
      <c r="B133" s="144"/>
      <c r="C133" s="144"/>
      <c r="D133" s="144"/>
      <c r="E133" s="144"/>
      <c r="F133" s="144"/>
      <c r="G133" s="144"/>
      <c r="H133" s="144"/>
      <c r="I133" s="144"/>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c r="GO133" s="133"/>
      <c r="GP133" s="133"/>
      <c r="GQ133" s="133"/>
      <c r="GR133" s="133"/>
      <c r="GS133" s="133"/>
    </row>
    <row r="134" spans="1:201">
      <c r="A134" s="144"/>
      <c r="B134" s="144"/>
      <c r="C134" s="144"/>
      <c r="D134" s="144"/>
      <c r="E134" s="144"/>
      <c r="F134" s="144"/>
      <c r="G134" s="144"/>
      <c r="H134" s="144"/>
      <c r="I134" s="144"/>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c r="GO134" s="133"/>
      <c r="GP134" s="133"/>
      <c r="GQ134" s="133"/>
      <c r="GR134" s="133"/>
      <c r="GS134" s="133"/>
    </row>
    <row r="135" spans="1:201">
      <c r="A135" s="144"/>
      <c r="B135" s="144"/>
      <c r="C135" s="144"/>
      <c r="D135" s="144"/>
      <c r="E135" s="144"/>
      <c r="F135" s="144"/>
      <c r="G135" s="144"/>
      <c r="H135" s="144"/>
      <c r="I135" s="144"/>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c r="GO135" s="133"/>
      <c r="GP135" s="133"/>
      <c r="GQ135" s="133"/>
      <c r="GR135" s="133"/>
      <c r="GS135" s="133"/>
    </row>
    <row r="136" spans="1:201">
      <c r="A136" s="144"/>
      <c r="B136" s="144"/>
      <c r="C136" s="144"/>
      <c r="D136" s="144"/>
      <c r="E136" s="144"/>
      <c r="F136" s="144"/>
      <c r="G136" s="144"/>
      <c r="H136" s="144"/>
      <c r="I136" s="144"/>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c r="GO136" s="133"/>
      <c r="GP136" s="133"/>
      <c r="GQ136" s="133"/>
      <c r="GR136" s="133"/>
      <c r="GS136" s="133"/>
    </row>
    <row r="137" spans="1:201">
      <c r="A137" s="144"/>
      <c r="B137" s="144"/>
      <c r="C137" s="144"/>
      <c r="D137" s="144"/>
      <c r="E137" s="144"/>
      <c r="F137" s="144"/>
      <c r="G137" s="144"/>
      <c r="H137" s="144"/>
      <c r="I137" s="144"/>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c r="GO137" s="133"/>
      <c r="GP137" s="133"/>
      <c r="GQ137" s="133"/>
      <c r="GR137" s="133"/>
      <c r="GS137" s="133"/>
    </row>
    <row r="138" spans="1:201">
      <c r="A138" s="144"/>
      <c r="B138" s="144"/>
      <c r="C138" s="144"/>
      <c r="D138" s="144"/>
      <c r="E138" s="144"/>
      <c r="F138" s="144"/>
      <c r="G138" s="144"/>
      <c r="H138" s="144"/>
      <c r="I138" s="144"/>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c r="GO138" s="133"/>
      <c r="GP138" s="133"/>
      <c r="GQ138" s="133"/>
      <c r="GR138" s="133"/>
      <c r="GS138" s="133"/>
    </row>
    <row r="139" spans="1:201">
      <c r="A139" s="144"/>
      <c r="B139" s="144"/>
      <c r="C139" s="144"/>
      <c r="D139" s="144"/>
      <c r="E139" s="144"/>
      <c r="F139" s="144"/>
      <c r="G139" s="144"/>
      <c r="H139" s="144"/>
      <c r="I139" s="144"/>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c r="GO139" s="133"/>
      <c r="GP139" s="133"/>
      <c r="GQ139" s="133"/>
      <c r="GR139" s="133"/>
      <c r="GS139" s="133"/>
    </row>
    <row r="140" spans="1:201">
      <c r="A140" s="144"/>
      <c r="B140" s="144"/>
      <c r="C140" s="144"/>
      <c r="D140" s="144"/>
      <c r="E140" s="144"/>
      <c r="F140" s="144"/>
      <c r="G140" s="144"/>
      <c r="H140" s="144"/>
      <c r="I140" s="144"/>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c r="GO140" s="133"/>
      <c r="GP140" s="133"/>
      <c r="GQ140" s="133"/>
      <c r="GR140" s="133"/>
      <c r="GS140" s="133"/>
    </row>
    <row r="141" spans="1:201">
      <c r="A141" s="144"/>
      <c r="B141" s="144"/>
      <c r="C141" s="144"/>
      <c r="D141" s="144"/>
      <c r="E141" s="144"/>
      <c r="F141" s="144"/>
      <c r="G141" s="144"/>
      <c r="H141" s="144"/>
      <c r="I141" s="144"/>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c r="GO141" s="133"/>
      <c r="GP141" s="133"/>
      <c r="GQ141" s="133"/>
      <c r="GR141" s="133"/>
      <c r="GS141" s="133"/>
    </row>
    <row r="142" spans="1:201">
      <c r="A142" s="144"/>
      <c r="B142" s="144"/>
      <c r="C142" s="144"/>
      <c r="D142" s="144"/>
      <c r="E142" s="144"/>
      <c r="F142" s="144"/>
      <c r="G142" s="144"/>
      <c r="H142" s="144"/>
      <c r="I142" s="144"/>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c r="GO142" s="133"/>
      <c r="GP142" s="133"/>
      <c r="GQ142" s="133"/>
      <c r="GR142" s="133"/>
      <c r="GS142" s="133"/>
    </row>
    <row r="143" spans="1:201">
      <c r="A143" s="144"/>
      <c r="B143" s="144"/>
      <c r="C143" s="144"/>
      <c r="D143" s="144"/>
      <c r="E143" s="144"/>
      <c r="F143" s="144"/>
      <c r="G143" s="144"/>
      <c r="H143" s="144"/>
      <c r="I143" s="144"/>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c r="GO143" s="133"/>
      <c r="GP143" s="133"/>
      <c r="GQ143" s="133"/>
      <c r="GR143" s="133"/>
      <c r="GS143" s="133"/>
    </row>
    <row r="144" spans="1:201">
      <c r="A144" s="144"/>
      <c r="B144" s="144"/>
      <c r="C144" s="144"/>
      <c r="D144" s="144"/>
      <c r="E144" s="144"/>
      <c r="F144" s="144"/>
      <c r="G144" s="144"/>
      <c r="H144" s="144"/>
      <c r="I144" s="144"/>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c r="GO144" s="133"/>
      <c r="GP144" s="133"/>
      <c r="GQ144" s="133"/>
      <c r="GR144" s="133"/>
      <c r="GS144" s="133"/>
    </row>
    <row r="145" spans="1:201">
      <c r="A145" s="144"/>
      <c r="B145" s="144"/>
      <c r="C145" s="144"/>
      <c r="D145" s="144"/>
      <c r="E145" s="144"/>
      <c r="F145" s="144"/>
      <c r="G145" s="144"/>
      <c r="H145" s="144"/>
      <c r="I145" s="144"/>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c r="GO145" s="133"/>
      <c r="GP145" s="133"/>
      <c r="GQ145" s="133"/>
      <c r="GR145" s="133"/>
      <c r="GS145" s="133"/>
    </row>
    <row r="146" spans="1:201">
      <c r="A146" s="144"/>
      <c r="B146" s="144"/>
      <c r="C146" s="144"/>
      <c r="D146" s="144"/>
      <c r="E146" s="144"/>
      <c r="F146" s="144"/>
      <c r="G146" s="144"/>
      <c r="H146" s="144"/>
      <c r="I146" s="144"/>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c r="GO146" s="133"/>
      <c r="GP146" s="133"/>
      <c r="GQ146" s="133"/>
      <c r="GR146" s="133"/>
      <c r="GS146" s="133"/>
    </row>
    <row r="147" spans="1:201">
      <c r="A147" s="144"/>
      <c r="B147" s="144"/>
      <c r="C147" s="144"/>
      <c r="D147" s="144"/>
      <c r="E147" s="144"/>
      <c r="F147" s="144"/>
      <c r="G147" s="144"/>
      <c r="H147" s="144"/>
      <c r="I147" s="144"/>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row>
    <row r="148" spans="1:201">
      <c r="A148" s="144"/>
      <c r="B148" s="144"/>
      <c r="C148" s="144"/>
      <c r="D148" s="144"/>
      <c r="E148" s="144"/>
      <c r="F148" s="144"/>
      <c r="G148" s="144"/>
      <c r="H148" s="144"/>
      <c r="I148" s="144"/>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row>
    <row r="149" spans="1:201">
      <c r="A149" s="144"/>
      <c r="B149" s="144"/>
      <c r="C149" s="144"/>
      <c r="D149" s="144"/>
      <c r="E149" s="144"/>
      <c r="F149" s="144"/>
      <c r="G149" s="144"/>
      <c r="H149" s="144"/>
      <c r="I149" s="144"/>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row>
    <row r="150" spans="1:201">
      <c r="A150" s="144"/>
      <c r="B150" s="144"/>
      <c r="C150" s="144"/>
      <c r="D150" s="144"/>
      <c r="E150" s="144"/>
      <c r="F150" s="144"/>
      <c r="G150" s="144"/>
      <c r="H150" s="144"/>
      <c r="I150" s="144"/>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row>
    <row r="151" spans="1:201">
      <c r="A151" s="144"/>
      <c r="B151" s="144"/>
      <c r="C151" s="144"/>
      <c r="D151" s="144"/>
      <c r="E151" s="144"/>
      <c r="F151" s="144"/>
      <c r="G151" s="144"/>
      <c r="H151" s="144"/>
      <c r="I151" s="144"/>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row>
    <row r="152" spans="1:201">
      <c r="A152" s="144"/>
      <c r="B152" s="144"/>
      <c r="C152" s="144"/>
      <c r="D152" s="144"/>
      <c r="E152" s="144"/>
      <c r="F152" s="144"/>
      <c r="G152" s="144"/>
      <c r="H152" s="144"/>
      <c r="I152" s="144"/>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row>
    <row r="153" spans="1:201">
      <c r="A153" s="144"/>
      <c r="B153" s="144"/>
      <c r="C153" s="144"/>
      <c r="D153" s="144"/>
      <c r="E153" s="144"/>
      <c r="F153" s="144"/>
      <c r="G153" s="144"/>
      <c r="H153" s="144"/>
      <c r="I153" s="144"/>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row>
    <row r="154" spans="1:201">
      <c r="A154" s="144"/>
      <c r="B154" s="144"/>
      <c r="C154" s="144"/>
      <c r="D154" s="144"/>
      <c r="E154" s="144"/>
      <c r="F154" s="144"/>
      <c r="G154" s="144"/>
      <c r="H154" s="144"/>
      <c r="I154" s="144"/>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row>
    <row r="155" spans="1:201">
      <c r="A155" s="144"/>
      <c r="B155" s="144"/>
      <c r="C155" s="144"/>
      <c r="D155" s="144"/>
      <c r="E155" s="144"/>
      <c r="F155" s="144"/>
      <c r="G155" s="144"/>
      <c r="H155" s="144"/>
      <c r="I155" s="144"/>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c r="GO155" s="133"/>
      <c r="GP155" s="133"/>
      <c r="GQ155" s="133"/>
      <c r="GR155" s="133"/>
      <c r="GS155" s="133"/>
    </row>
    <row r="156" spans="1:201">
      <c r="A156" s="144"/>
      <c r="B156" s="144"/>
      <c r="C156" s="144"/>
      <c r="D156" s="144"/>
      <c r="E156" s="144"/>
      <c r="F156" s="144"/>
      <c r="G156" s="144"/>
      <c r="H156" s="144"/>
      <c r="I156" s="144"/>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c r="GO156" s="133"/>
      <c r="GP156" s="133"/>
      <c r="GQ156" s="133"/>
      <c r="GR156" s="133"/>
      <c r="GS156" s="133"/>
    </row>
    <row r="157" spans="1:201">
      <c r="A157" s="144"/>
      <c r="B157" s="144"/>
      <c r="C157" s="144"/>
      <c r="D157" s="144"/>
      <c r="E157" s="144"/>
      <c r="F157" s="144"/>
      <c r="G157" s="144"/>
      <c r="H157" s="144"/>
      <c r="I157" s="144"/>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c r="GO157" s="133"/>
      <c r="GP157" s="133"/>
      <c r="GQ157" s="133"/>
      <c r="GR157" s="133"/>
      <c r="GS157" s="133"/>
    </row>
    <row r="158" spans="1:201">
      <c r="A158" s="144"/>
      <c r="B158" s="144"/>
      <c r="C158" s="144"/>
      <c r="D158" s="144"/>
      <c r="E158" s="144"/>
      <c r="F158" s="144"/>
      <c r="G158" s="144"/>
      <c r="H158" s="144"/>
      <c r="I158" s="144"/>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c r="GO158" s="133"/>
      <c r="GP158" s="133"/>
      <c r="GQ158" s="133"/>
      <c r="GR158" s="133"/>
      <c r="GS158" s="133"/>
    </row>
    <row r="159" spans="1:201">
      <c r="A159" s="144"/>
      <c r="B159" s="144"/>
      <c r="C159" s="144"/>
      <c r="D159" s="144"/>
      <c r="E159" s="144"/>
      <c r="F159" s="144"/>
      <c r="G159" s="144"/>
      <c r="H159" s="144"/>
      <c r="I159" s="144"/>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c r="GO159" s="133"/>
      <c r="GP159" s="133"/>
      <c r="GQ159" s="133"/>
      <c r="GR159" s="133"/>
      <c r="GS159" s="133"/>
    </row>
    <row r="160" spans="1:201">
      <c r="A160" s="144"/>
      <c r="B160" s="144"/>
      <c r="C160" s="144"/>
      <c r="D160" s="144"/>
      <c r="E160" s="144"/>
      <c r="F160" s="144"/>
      <c r="G160" s="144"/>
      <c r="H160" s="144"/>
      <c r="I160" s="144"/>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c r="GO160" s="133"/>
      <c r="GP160" s="133"/>
      <c r="GQ160" s="133"/>
      <c r="GR160" s="133"/>
      <c r="GS160" s="133"/>
    </row>
    <row r="161" spans="1:201">
      <c r="A161" s="144"/>
      <c r="B161" s="144"/>
      <c r="C161" s="144"/>
      <c r="D161" s="144"/>
      <c r="E161" s="144"/>
      <c r="F161" s="144"/>
      <c r="G161" s="144"/>
      <c r="H161" s="144"/>
      <c r="I161" s="144"/>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c r="GO161" s="133"/>
      <c r="GP161" s="133"/>
      <c r="GQ161" s="133"/>
      <c r="GR161" s="133"/>
      <c r="GS161" s="133"/>
    </row>
    <row r="162" spans="1:201">
      <c r="A162" s="144"/>
      <c r="B162" s="144"/>
      <c r="C162" s="144"/>
      <c r="D162" s="144"/>
      <c r="E162" s="144"/>
      <c r="F162" s="144"/>
      <c r="G162" s="144"/>
      <c r="H162" s="144"/>
      <c r="I162" s="144"/>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c r="GO162" s="133"/>
      <c r="GP162" s="133"/>
      <c r="GQ162" s="133"/>
      <c r="GR162" s="133"/>
      <c r="GS162" s="133"/>
    </row>
    <row r="163" spans="1:201">
      <c r="A163" s="144"/>
      <c r="B163" s="144"/>
      <c r="C163" s="144"/>
      <c r="D163" s="144"/>
      <c r="E163" s="144"/>
      <c r="F163" s="144"/>
      <c r="G163" s="144"/>
      <c r="H163" s="144"/>
      <c r="I163" s="144"/>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c r="GO163" s="133"/>
      <c r="GP163" s="133"/>
      <c r="GQ163" s="133"/>
      <c r="GR163" s="133"/>
      <c r="GS163" s="133"/>
    </row>
    <row r="164" spans="1:201">
      <c r="A164" s="144"/>
      <c r="B164" s="144"/>
      <c r="C164" s="144"/>
      <c r="D164" s="144"/>
      <c r="E164" s="144"/>
      <c r="F164" s="144"/>
      <c r="G164" s="144"/>
      <c r="H164" s="144"/>
      <c r="I164" s="144"/>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c r="GO164" s="133"/>
      <c r="GP164" s="133"/>
      <c r="GQ164" s="133"/>
      <c r="GR164" s="133"/>
      <c r="GS164" s="133"/>
    </row>
    <row r="165" spans="1:201">
      <c r="A165" s="144"/>
      <c r="B165" s="144"/>
      <c r="C165" s="144"/>
      <c r="D165" s="144"/>
      <c r="E165" s="144"/>
      <c r="F165" s="144"/>
      <c r="G165" s="144"/>
      <c r="H165" s="144"/>
      <c r="I165" s="144"/>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c r="GO165" s="133"/>
      <c r="GP165" s="133"/>
      <c r="GQ165" s="133"/>
      <c r="GR165" s="133"/>
      <c r="GS165" s="133"/>
    </row>
    <row r="166" spans="1:201">
      <c r="A166" s="144"/>
      <c r="B166" s="144"/>
      <c r="C166" s="144"/>
      <c r="D166" s="144"/>
      <c r="E166" s="144"/>
      <c r="F166" s="144"/>
      <c r="G166" s="144"/>
      <c r="H166" s="144"/>
      <c r="I166" s="144"/>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c r="GO166" s="133"/>
      <c r="GP166" s="133"/>
      <c r="GQ166" s="133"/>
      <c r="GR166" s="133"/>
      <c r="GS166" s="133"/>
    </row>
    <row r="167" spans="1:201">
      <c r="A167" s="144"/>
      <c r="B167" s="144"/>
      <c r="C167" s="144"/>
      <c r="D167" s="144"/>
      <c r="E167" s="144"/>
      <c r="F167" s="144"/>
      <c r="G167" s="144"/>
      <c r="H167" s="144"/>
      <c r="I167" s="144"/>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c r="GO167" s="133"/>
      <c r="GP167" s="133"/>
      <c r="GQ167" s="133"/>
      <c r="GR167" s="133"/>
      <c r="GS167" s="133"/>
    </row>
    <row r="168" spans="1:201">
      <c r="A168" s="144"/>
      <c r="B168" s="144"/>
      <c r="C168" s="144"/>
      <c r="D168" s="144"/>
      <c r="E168" s="144"/>
      <c r="F168" s="144"/>
      <c r="G168" s="144"/>
      <c r="H168" s="144"/>
      <c r="I168" s="144"/>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c r="GO168" s="133"/>
      <c r="GP168" s="133"/>
      <c r="GQ168" s="133"/>
      <c r="GR168" s="133"/>
      <c r="GS168" s="133"/>
    </row>
    <row r="169" spans="1:201">
      <c r="A169" s="144"/>
      <c r="B169" s="144"/>
      <c r="C169" s="144"/>
      <c r="D169" s="144"/>
      <c r="E169" s="144"/>
      <c r="F169" s="144"/>
      <c r="G169" s="144"/>
      <c r="H169" s="144"/>
      <c r="I169" s="144"/>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c r="GO169" s="133"/>
      <c r="GP169" s="133"/>
      <c r="GQ169" s="133"/>
      <c r="GR169" s="133"/>
      <c r="GS169" s="133"/>
    </row>
    <row r="170" spans="1:201">
      <c r="A170" s="144"/>
      <c r="B170" s="144"/>
      <c r="C170" s="144"/>
      <c r="D170" s="144"/>
      <c r="E170" s="144"/>
      <c r="F170" s="144"/>
      <c r="G170" s="144"/>
      <c r="H170" s="144"/>
      <c r="I170" s="144"/>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c r="GO170" s="133"/>
      <c r="GP170" s="133"/>
      <c r="GQ170" s="133"/>
      <c r="GR170" s="133"/>
      <c r="GS170" s="133"/>
    </row>
    <row r="171" spans="1:201">
      <c r="A171" s="144"/>
      <c r="B171" s="144"/>
      <c r="C171" s="144"/>
      <c r="D171" s="144"/>
      <c r="E171" s="144"/>
      <c r="F171" s="144"/>
      <c r="G171" s="144"/>
      <c r="H171" s="144"/>
      <c r="I171" s="144"/>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c r="GO171" s="133"/>
      <c r="GP171" s="133"/>
      <c r="GQ171" s="133"/>
      <c r="GR171" s="133"/>
      <c r="GS171" s="133"/>
    </row>
    <row r="172" spans="1:201">
      <c r="A172" s="132"/>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c r="GO172" s="133"/>
      <c r="GP172" s="133"/>
      <c r="GQ172" s="133"/>
      <c r="GR172" s="133"/>
      <c r="GS172" s="133"/>
    </row>
    <row r="173" spans="1:201">
      <c r="A173" s="132"/>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c r="GO173" s="133"/>
      <c r="GP173" s="133"/>
      <c r="GQ173" s="133"/>
      <c r="GR173" s="133"/>
      <c r="GS173" s="133"/>
    </row>
    <row r="174" spans="1:201">
      <c r="A174" s="132"/>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c r="GO174" s="133"/>
      <c r="GP174" s="133"/>
      <c r="GQ174" s="133"/>
      <c r="GR174" s="133"/>
      <c r="GS174" s="133"/>
    </row>
    <row r="175" spans="1:201">
      <c r="A175" s="132"/>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c r="GO175" s="133"/>
      <c r="GP175" s="133"/>
      <c r="GQ175" s="133"/>
      <c r="GR175" s="133"/>
      <c r="GS175" s="133"/>
    </row>
    <row r="176" spans="1:201">
      <c r="A176" s="132"/>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c r="GO176" s="133"/>
      <c r="GP176" s="133"/>
      <c r="GQ176" s="133"/>
      <c r="GR176" s="133"/>
      <c r="GS176" s="133"/>
    </row>
    <row r="177" spans="1:201">
      <c r="A177" s="132"/>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c r="GO177" s="133"/>
      <c r="GP177" s="133"/>
      <c r="GQ177" s="133"/>
      <c r="GR177" s="133"/>
      <c r="GS177" s="133"/>
    </row>
    <row r="178" spans="1:201">
      <c r="A178" s="132"/>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c r="GO178" s="133"/>
      <c r="GP178" s="133"/>
      <c r="GQ178" s="133"/>
      <c r="GR178" s="133"/>
      <c r="GS178" s="133"/>
    </row>
    <row r="179" spans="1:201">
      <c r="A179" s="132"/>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c r="GO179" s="133"/>
      <c r="GP179" s="133"/>
      <c r="GQ179" s="133"/>
      <c r="GR179" s="133"/>
      <c r="GS179" s="133"/>
    </row>
    <row r="180" spans="1:201">
      <c r="A180" s="132"/>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c r="GO180" s="133"/>
      <c r="GP180" s="133"/>
      <c r="GQ180" s="133"/>
      <c r="GR180" s="133"/>
      <c r="GS180" s="133"/>
    </row>
    <row r="181" spans="1:201">
      <c r="A181" s="132"/>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c r="GO181" s="133"/>
      <c r="GP181" s="133"/>
      <c r="GQ181" s="133"/>
      <c r="GR181" s="133"/>
      <c r="GS181" s="133"/>
    </row>
    <row r="182" spans="1:201">
      <c r="A182" s="132"/>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c r="GO182" s="133"/>
      <c r="GP182" s="133"/>
      <c r="GQ182" s="133"/>
      <c r="GR182" s="133"/>
      <c r="GS182" s="133"/>
    </row>
    <row r="183" spans="1:201">
      <c r="A183" s="132"/>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c r="GO183" s="133"/>
      <c r="GP183" s="133"/>
      <c r="GQ183" s="133"/>
      <c r="GR183" s="133"/>
      <c r="GS183" s="133"/>
    </row>
    <row r="184" spans="1:201">
      <c r="A184" s="132"/>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c r="GO184" s="133"/>
      <c r="GP184" s="133"/>
      <c r="GQ184" s="133"/>
      <c r="GR184" s="133"/>
      <c r="GS184" s="133"/>
    </row>
    <row r="185" spans="1:201">
      <c r="A185" s="132"/>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c r="GO185" s="133"/>
      <c r="GP185" s="133"/>
      <c r="GQ185" s="133"/>
      <c r="GR185" s="133"/>
      <c r="GS185" s="133"/>
    </row>
    <row r="186" spans="1:201">
      <c r="A186" s="132"/>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c r="GO186" s="133"/>
      <c r="GP186" s="133"/>
      <c r="GQ186" s="133"/>
      <c r="GR186" s="133"/>
      <c r="GS186" s="133"/>
    </row>
    <row r="187" spans="1:201">
      <c r="A187" s="132"/>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c r="GO187" s="133"/>
      <c r="GP187" s="133"/>
      <c r="GQ187" s="133"/>
      <c r="GR187" s="133"/>
      <c r="GS187" s="133"/>
    </row>
    <row r="188" spans="1:201">
      <c r="A188" s="132"/>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c r="GO188" s="133"/>
      <c r="GP188" s="133"/>
      <c r="GQ188" s="133"/>
      <c r="GR188" s="133"/>
      <c r="GS188" s="133"/>
    </row>
    <row r="189" spans="1:201">
      <c r="A189" s="132"/>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c r="GO189" s="133"/>
      <c r="GP189" s="133"/>
      <c r="GQ189" s="133"/>
      <c r="GR189" s="133"/>
      <c r="GS189" s="133"/>
    </row>
    <row r="190" spans="1:201">
      <c r="A190" s="132"/>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c r="GO190" s="133"/>
      <c r="GP190" s="133"/>
      <c r="GQ190" s="133"/>
      <c r="GR190" s="133"/>
      <c r="GS190" s="133"/>
    </row>
    <row r="191" spans="1:201">
      <c r="A191" s="132"/>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c r="GO191" s="133"/>
      <c r="GP191" s="133"/>
      <c r="GQ191" s="133"/>
      <c r="GR191" s="133"/>
      <c r="GS191" s="133"/>
    </row>
    <row r="192" spans="1:201">
      <c r="A192" s="132"/>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c r="GO192" s="133"/>
      <c r="GP192" s="133"/>
      <c r="GQ192" s="133"/>
      <c r="GR192" s="133"/>
      <c r="GS192" s="133"/>
    </row>
    <row r="193" spans="1:201">
      <c r="A193" s="132"/>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c r="GO193" s="133"/>
      <c r="GP193" s="133"/>
      <c r="GQ193" s="133"/>
      <c r="GR193" s="133"/>
      <c r="GS193" s="133"/>
    </row>
    <row r="194" spans="1:201">
      <c r="A194" s="132"/>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c r="GO194" s="133"/>
      <c r="GP194" s="133"/>
      <c r="GQ194" s="133"/>
      <c r="GR194" s="133"/>
      <c r="GS194" s="133"/>
    </row>
    <row r="195" spans="1:201">
      <c r="A195" s="132"/>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c r="GO195" s="133"/>
      <c r="GP195" s="133"/>
      <c r="GQ195" s="133"/>
      <c r="GR195" s="133"/>
      <c r="GS195" s="133"/>
    </row>
    <row r="196" spans="1:201">
      <c r="A196" s="132"/>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row>
    <row r="197" spans="1:201">
      <c r="A197" s="132"/>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c r="GO197" s="133"/>
      <c r="GP197" s="133"/>
      <c r="GQ197" s="133"/>
      <c r="GR197" s="133"/>
      <c r="GS197" s="133"/>
    </row>
    <row r="198" spans="1:201">
      <c r="A198" s="132"/>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c r="GO198" s="133"/>
      <c r="GP198" s="133"/>
      <c r="GQ198" s="133"/>
      <c r="GR198" s="133"/>
      <c r="GS198" s="133"/>
    </row>
    <row r="199" spans="1:201">
      <c r="A199" s="132"/>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c r="GO199" s="133"/>
      <c r="GP199" s="133"/>
      <c r="GQ199" s="133"/>
      <c r="GR199" s="133"/>
      <c r="GS199" s="133"/>
    </row>
    <row r="200" spans="1:201">
      <c r="A200" s="132"/>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c r="GO200" s="133"/>
      <c r="GP200" s="133"/>
      <c r="GQ200" s="133"/>
      <c r="GR200" s="133"/>
      <c r="GS200" s="133"/>
    </row>
    <row r="201" spans="1:201">
      <c r="A201" s="132"/>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c r="GO201" s="133"/>
      <c r="GP201" s="133"/>
      <c r="GQ201" s="133"/>
      <c r="GR201" s="133"/>
      <c r="GS201" s="133"/>
    </row>
    <row r="202" spans="1:201">
      <c r="A202" s="132"/>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c r="GO202" s="133"/>
      <c r="GP202" s="133"/>
      <c r="GQ202" s="133"/>
      <c r="GR202" s="133"/>
      <c r="GS202" s="133"/>
    </row>
    <row r="203" spans="1:201">
      <c r="A203" s="132"/>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c r="GO203" s="133"/>
      <c r="GP203" s="133"/>
      <c r="GQ203" s="133"/>
      <c r="GR203" s="133"/>
      <c r="GS203" s="133"/>
    </row>
    <row r="204" spans="1:201">
      <c r="A204" s="132"/>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c r="GO204" s="133"/>
      <c r="GP204" s="133"/>
      <c r="GQ204" s="133"/>
      <c r="GR204" s="133"/>
      <c r="GS204" s="133"/>
    </row>
    <row r="205" spans="1:201">
      <c r="A205" s="132"/>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c r="GO205" s="133"/>
      <c r="GP205" s="133"/>
      <c r="GQ205" s="133"/>
      <c r="GR205" s="133"/>
      <c r="GS205" s="133"/>
    </row>
    <row r="206" spans="1:201">
      <c r="A206" s="132"/>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c r="GO206" s="133"/>
      <c r="GP206" s="133"/>
      <c r="GQ206" s="133"/>
      <c r="GR206" s="133"/>
      <c r="GS206" s="133"/>
    </row>
    <row r="207" spans="1:201">
      <c r="A207" s="132"/>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c r="GO207" s="133"/>
      <c r="GP207" s="133"/>
      <c r="GQ207" s="133"/>
      <c r="GR207" s="133"/>
      <c r="GS207" s="133"/>
    </row>
    <row r="208" spans="1:201">
      <c r="A208" s="132"/>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c r="GO208" s="133"/>
      <c r="GP208" s="133"/>
      <c r="GQ208" s="133"/>
      <c r="GR208" s="133"/>
      <c r="GS208" s="133"/>
    </row>
    <row r="209" spans="1:201">
      <c r="A209" s="132"/>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c r="GO209" s="133"/>
      <c r="GP209" s="133"/>
      <c r="GQ209" s="133"/>
      <c r="GR209" s="133"/>
      <c r="GS209" s="133"/>
    </row>
    <row r="210" spans="1:201">
      <c r="A210" s="132"/>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c r="GO210" s="133"/>
      <c r="GP210" s="133"/>
      <c r="GQ210" s="133"/>
      <c r="GR210" s="133"/>
      <c r="GS210" s="133"/>
    </row>
    <row r="211" spans="1:201">
      <c r="A211" s="132"/>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c r="GO211" s="133"/>
      <c r="GP211" s="133"/>
      <c r="GQ211" s="133"/>
      <c r="GR211" s="133"/>
      <c r="GS211" s="133"/>
    </row>
    <row r="212" spans="1:201">
      <c r="A212" s="132"/>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c r="GO212" s="133"/>
      <c r="GP212" s="133"/>
      <c r="GQ212" s="133"/>
      <c r="GR212" s="133"/>
      <c r="GS212" s="133"/>
    </row>
    <row r="213" spans="1:201">
      <c r="A213" s="132"/>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c r="GO213" s="133"/>
      <c r="GP213" s="133"/>
      <c r="GQ213" s="133"/>
      <c r="GR213" s="133"/>
      <c r="GS213" s="133"/>
    </row>
    <row r="214" spans="1:201">
      <c r="A214" s="132"/>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c r="GO214" s="133"/>
      <c r="GP214" s="133"/>
      <c r="GQ214" s="133"/>
      <c r="GR214" s="133"/>
      <c r="GS214" s="133"/>
    </row>
    <row r="215" spans="1:201">
      <c r="A215" s="132"/>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c r="GO215" s="133"/>
      <c r="GP215" s="133"/>
      <c r="GQ215" s="133"/>
      <c r="GR215" s="133"/>
      <c r="GS215" s="133"/>
    </row>
    <row r="216" spans="1:201">
      <c r="A216" s="132"/>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c r="GO216" s="133"/>
      <c r="GP216" s="133"/>
      <c r="GQ216" s="133"/>
      <c r="GR216" s="133"/>
      <c r="GS216" s="133"/>
    </row>
    <row r="217" spans="1:201">
      <c r="A217" s="132"/>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c r="GO217" s="133"/>
      <c r="GP217" s="133"/>
      <c r="GQ217" s="133"/>
      <c r="GR217" s="133"/>
      <c r="GS217" s="133"/>
    </row>
    <row r="218" spans="1:201">
      <c r="A218" s="132"/>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c r="GO218" s="133"/>
      <c r="GP218" s="133"/>
      <c r="GQ218" s="133"/>
      <c r="GR218" s="133"/>
      <c r="GS218" s="133"/>
    </row>
    <row r="219" spans="1:201">
      <c r="A219" s="132"/>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c r="GO219" s="133"/>
      <c r="GP219" s="133"/>
      <c r="GQ219" s="133"/>
      <c r="GR219" s="133"/>
      <c r="GS219" s="133"/>
    </row>
    <row r="220" spans="1:201">
      <c r="A220" s="132"/>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c r="GO220" s="133"/>
      <c r="GP220" s="133"/>
      <c r="GQ220" s="133"/>
      <c r="GR220" s="133"/>
      <c r="GS220" s="133"/>
    </row>
    <row r="221" spans="1:201">
      <c r="A221" s="132"/>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c r="GO221" s="133"/>
      <c r="GP221" s="133"/>
      <c r="GQ221" s="133"/>
      <c r="GR221" s="133"/>
      <c r="GS221" s="133"/>
    </row>
    <row r="222" spans="1:201">
      <c r="A222" s="13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c r="GO222" s="133"/>
      <c r="GP222" s="133"/>
      <c r="GQ222" s="133"/>
      <c r="GR222" s="133"/>
      <c r="GS222" s="133"/>
    </row>
    <row r="223" spans="1:201">
      <c r="A223" s="132"/>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c r="GO223" s="133"/>
      <c r="GP223" s="133"/>
      <c r="GQ223" s="133"/>
      <c r="GR223" s="133"/>
      <c r="GS223" s="133"/>
    </row>
    <row r="224" spans="1:201">
      <c r="A224" s="132"/>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c r="GO224" s="133"/>
      <c r="GP224" s="133"/>
      <c r="GQ224" s="133"/>
      <c r="GR224" s="133"/>
      <c r="GS224" s="133"/>
    </row>
    <row r="225" spans="1:201">
      <c r="A225" s="132"/>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c r="GO225" s="133"/>
      <c r="GP225" s="133"/>
      <c r="GQ225" s="133"/>
      <c r="GR225" s="133"/>
      <c r="GS225" s="133"/>
    </row>
    <row r="226" spans="1:201">
      <c r="A226" s="132"/>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c r="GO226" s="133"/>
      <c r="GP226" s="133"/>
      <c r="GQ226" s="133"/>
      <c r="GR226" s="133"/>
      <c r="GS226" s="133"/>
    </row>
    <row r="227" spans="1:201">
      <c r="A227" s="132"/>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c r="GO227" s="133"/>
      <c r="GP227" s="133"/>
      <c r="GQ227" s="133"/>
      <c r="GR227" s="133"/>
      <c r="GS227" s="133"/>
    </row>
    <row r="228" spans="1:201">
      <c r="A228" s="132"/>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c r="GO228" s="133"/>
      <c r="GP228" s="133"/>
      <c r="GQ228" s="133"/>
      <c r="GR228" s="133"/>
      <c r="GS228" s="133"/>
    </row>
    <row r="229" spans="1:201">
      <c r="A229" s="132"/>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c r="GO229" s="133"/>
      <c r="GP229" s="133"/>
      <c r="GQ229" s="133"/>
      <c r="GR229" s="133"/>
      <c r="GS229" s="133"/>
    </row>
    <row r="230" spans="1:201">
      <c r="A230" s="132"/>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c r="EG230" s="133"/>
      <c r="EH230" s="133"/>
      <c r="EI230" s="133"/>
      <c r="EJ230" s="133"/>
      <c r="EK230" s="133"/>
      <c r="EL230" s="133"/>
      <c r="EM230" s="133"/>
      <c r="EN230" s="133"/>
      <c r="EO230" s="133"/>
      <c r="EP230" s="133"/>
      <c r="EQ230" s="133"/>
      <c r="ER230" s="133"/>
      <c r="ES230" s="133"/>
      <c r="ET230" s="133"/>
      <c r="EU230" s="133"/>
      <c r="EV230" s="133"/>
      <c r="EW230" s="133"/>
      <c r="EX230" s="133"/>
      <c r="EY230" s="133"/>
      <c r="EZ230" s="133"/>
      <c r="FA230" s="133"/>
      <c r="FB230" s="133"/>
      <c r="FC230" s="133"/>
      <c r="FD230" s="133"/>
      <c r="FE230" s="133"/>
      <c r="FF230" s="133"/>
      <c r="FG230" s="133"/>
      <c r="FH230" s="133"/>
      <c r="FI230" s="133"/>
      <c r="FJ230" s="133"/>
      <c r="FK230" s="133"/>
      <c r="FL230" s="133"/>
      <c r="FM230" s="133"/>
      <c r="FN230" s="133"/>
      <c r="FO230" s="133"/>
      <c r="FP230" s="133"/>
      <c r="FQ230" s="133"/>
      <c r="FR230" s="133"/>
      <c r="FS230" s="133"/>
      <c r="FT230" s="133"/>
      <c r="FU230" s="133"/>
      <c r="FV230" s="133"/>
      <c r="FW230" s="133"/>
      <c r="FX230" s="133"/>
      <c r="FY230" s="133"/>
      <c r="FZ230" s="133"/>
      <c r="GA230" s="133"/>
      <c r="GB230" s="133"/>
      <c r="GC230" s="133"/>
      <c r="GD230" s="133"/>
      <c r="GE230" s="133"/>
      <c r="GF230" s="133"/>
      <c r="GG230" s="133"/>
      <c r="GH230" s="133"/>
      <c r="GI230" s="133"/>
      <c r="GJ230" s="133"/>
      <c r="GK230" s="133"/>
      <c r="GL230" s="133"/>
      <c r="GM230" s="133"/>
      <c r="GN230" s="133"/>
      <c r="GO230" s="133"/>
      <c r="GP230" s="133"/>
      <c r="GQ230" s="133"/>
      <c r="GR230" s="133"/>
      <c r="GS230" s="133"/>
    </row>
    <row r="231" spans="1:201">
      <c r="A231" s="132"/>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133"/>
      <c r="FC231" s="133"/>
      <c r="FD231" s="133"/>
      <c r="FE231" s="133"/>
      <c r="FF231" s="133"/>
      <c r="FG231" s="133"/>
      <c r="FH231" s="133"/>
      <c r="FI231" s="133"/>
      <c r="FJ231" s="133"/>
      <c r="FK231" s="133"/>
      <c r="FL231" s="133"/>
      <c r="FM231" s="133"/>
      <c r="FN231" s="133"/>
      <c r="FO231" s="133"/>
      <c r="FP231" s="133"/>
      <c r="FQ231" s="133"/>
      <c r="FR231" s="133"/>
      <c r="FS231" s="133"/>
      <c r="FT231" s="133"/>
      <c r="FU231" s="133"/>
      <c r="FV231" s="133"/>
      <c r="FW231" s="133"/>
      <c r="FX231" s="133"/>
      <c r="FY231" s="133"/>
      <c r="FZ231" s="133"/>
      <c r="GA231" s="133"/>
      <c r="GB231" s="133"/>
      <c r="GC231" s="133"/>
      <c r="GD231" s="133"/>
      <c r="GE231" s="133"/>
      <c r="GF231" s="133"/>
      <c r="GG231" s="133"/>
      <c r="GH231" s="133"/>
      <c r="GI231" s="133"/>
      <c r="GJ231" s="133"/>
      <c r="GK231" s="133"/>
      <c r="GL231" s="133"/>
      <c r="GM231" s="133"/>
      <c r="GN231" s="133"/>
      <c r="GO231" s="133"/>
      <c r="GP231" s="133"/>
      <c r="GQ231" s="133"/>
      <c r="GR231" s="133"/>
      <c r="GS231" s="133"/>
    </row>
    <row r="232" spans="1:201">
      <c r="A232" s="132"/>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133"/>
      <c r="FC232" s="133"/>
      <c r="FD232" s="133"/>
      <c r="FE232" s="133"/>
      <c r="FF232" s="133"/>
      <c r="FG232" s="133"/>
      <c r="FH232" s="133"/>
      <c r="FI232" s="133"/>
      <c r="FJ232" s="133"/>
      <c r="FK232" s="133"/>
      <c r="FL232" s="133"/>
      <c r="FM232" s="133"/>
      <c r="FN232" s="133"/>
      <c r="FO232" s="133"/>
      <c r="FP232" s="133"/>
      <c r="FQ232" s="133"/>
      <c r="FR232" s="133"/>
      <c r="FS232" s="133"/>
      <c r="FT232" s="133"/>
      <c r="FU232" s="133"/>
      <c r="FV232" s="133"/>
      <c r="FW232" s="133"/>
      <c r="FX232" s="133"/>
      <c r="FY232" s="133"/>
      <c r="FZ232" s="133"/>
      <c r="GA232" s="133"/>
      <c r="GB232" s="133"/>
      <c r="GC232" s="133"/>
      <c r="GD232" s="133"/>
      <c r="GE232" s="133"/>
      <c r="GF232" s="133"/>
      <c r="GG232" s="133"/>
      <c r="GH232" s="133"/>
      <c r="GI232" s="133"/>
      <c r="GJ232" s="133"/>
      <c r="GK232" s="133"/>
      <c r="GL232" s="133"/>
      <c r="GM232" s="133"/>
      <c r="GN232" s="133"/>
      <c r="GO232" s="133"/>
      <c r="GP232" s="133"/>
      <c r="GQ232" s="133"/>
      <c r="GR232" s="133"/>
      <c r="GS232" s="133"/>
    </row>
    <row r="233" spans="1:201">
      <c r="A233" s="132"/>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133"/>
      <c r="FC233" s="133"/>
      <c r="FD233" s="133"/>
      <c r="FE233" s="133"/>
      <c r="FF233" s="133"/>
      <c r="FG233" s="133"/>
      <c r="FH233" s="133"/>
      <c r="FI233" s="133"/>
      <c r="FJ233" s="133"/>
      <c r="FK233" s="133"/>
      <c r="FL233" s="133"/>
      <c r="FM233" s="133"/>
      <c r="FN233" s="133"/>
      <c r="FO233" s="133"/>
      <c r="FP233" s="133"/>
      <c r="FQ233" s="133"/>
      <c r="FR233" s="133"/>
      <c r="FS233" s="133"/>
      <c r="FT233" s="133"/>
      <c r="FU233" s="133"/>
      <c r="FV233" s="133"/>
      <c r="FW233" s="133"/>
      <c r="FX233" s="133"/>
      <c r="FY233" s="133"/>
      <c r="FZ233" s="133"/>
      <c r="GA233" s="133"/>
      <c r="GB233" s="133"/>
      <c r="GC233" s="133"/>
      <c r="GD233" s="133"/>
      <c r="GE233" s="133"/>
      <c r="GF233" s="133"/>
      <c r="GG233" s="133"/>
      <c r="GH233" s="133"/>
      <c r="GI233" s="133"/>
      <c r="GJ233" s="133"/>
      <c r="GK233" s="133"/>
      <c r="GL233" s="133"/>
      <c r="GM233" s="133"/>
      <c r="GN233" s="133"/>
      <c r="GO233" s="133"/>
      <c r="GP233" s="133"/>
      <c r="GQ233" s="133"/>
      <c r="GR233" s="133"/>
      <c r="GS233" s="133"/>
    </row>
    <row r="234" spans="1:201">
      <c r="A234" s="132"/>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133"/>
      <c r="FC234" s="133"/>
      <c r="FD234" s="133"/>
      <c r="FE234" s="133"/>
      <c r="FF234" s="133"/>
      <c r="FG234" s="133"/>
      <c r="FH234" s="133"/>
      <c r="FI234" s="133"/>
      <c r="FJ234" s="133"/>
      <c r="FK234" s="133"/>
      <c r="FL234" s="133"/>
      <c r="FM234" s="133"/>
      <c r="FN234" s="133"/>
      <c r="FO234" s="133"/>
      <c r="FP234" s="133"/>
      <c r="FQ234" s="133"/>
      <c r="FR234" s="133"/>
      <c r="FS234" s="133"/>
      <c r="FT234" s="133"/>
      <c r="FU234" s="133"/>
      <c r="FV234" s="133"/>
      <c r="FW234" s="133"/>
      <c r="FX234" s="133"/>
      <c r="FY234" s="133"/>
      <c r="FZ234" s="133"/>
      <c r="GA234" s="133"/>
      <c r="GB234" s="133"/>
      <c r="GC234" s="133"/>
      <c r="GD234" s="133"/>
      <c r="GE234" s="133"/>
      <c r="GF234" s="133"/>
      <c r="GG234" s="133"/>
      <c r="GH234" s="133"/>
      <c r="GI234" s="133"/>
      <c r="GJ234" s="133"/>
      <c r="GK234" s="133"/>
      <c r="GL234" s="133"/>
      <c r="GM234" s="133"/>
      <c r="GN234" s="133"/>
      <c r="GO234" s="133"/>
      <c r="GP234" s="133"/>
      <c r="GQ234" s="133"/>
      <c r="GR234" s="133"/>
      <c r="GS234" s="133"/>
    </row>
    <row r="235" spans="1:201">
      <c r="A235" s="132"/>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33"/>
      <c r="FC235" s="133"/>
      <c r="FD235" s="133"/>
      <c r="FE235" s="133"/>
      <c r="FF235" s="133"/>
      <c r="FG235" s="133"/>
      <c r="FH235" s="133"/>
      <c r="FI235" s="133"/>
      <c r="FJ235" s="133"/>
      <c r="FK235" s="133"/>
      <c r="FL235" s="133"/>
      <c r="FM235" s="133"/>
      <c r="FN235" s="133"/>
      <c r="FO235" s="133"/>
      <c r="FP235" s="133"/>
      <c r="FQ235" s="133"/>
      <c r="FR235" s="133"/>
      <c r="FS235" s="133"/>
      <c r="FT235" s="133"/>
      <c r="FU235" s="133"/>
      <c r="FV235" s="133"/>
      <c r="FW235" s="133"/>
      <c r="FX235" s="133"/>
      <c r="FY235" s="133"/>
      <c r="FZ235" s="133"/>
      <c r="GA235" s="133"/>
      <c r="GB235" s="133"/>
      <c r="GC235" s="133"/>
      <c r="GD235" s="133"/>
      <c r="GE235" s="133"/>
      <c r="GF235" s="133"/>
      <c r="GG235" s="133"/>
      <c r="GH235" s="133"/>
      <c r="GI235" s="133"/>
      <c r="GJ235" s="133"/>
      <c r="GK235" s="133"/>
      <c r="GL235" s="133"/>
      <c r="GM235" s="133"/>
      <c r="GN235" s="133"/>
      <c r="GO235" s="133"/>
      <c r="GP235" s="133"/>
      <c r="GQ235" s="133"/>
      <c r="GR235" s="133"/>
      <c r="GS235" s="133"/>
    </row>
    <row r="236" spans="1:201">
      <c r="A236" s="132"/>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133"/>
      <c r="FC236" s="133"/>
      <c r="FD236" s="133"/>
      <c r="FE236" s="133"/>
      <c r="FF236" s="133"/>
      <c r="FG236" s="133"/>
      <c r="FH236" s="133"/>
      <c r="FI236" s="133"/>
      <c r="FJ236" s="133"/>
      <c r="FK236" s="133"/>
      <c r="FL236" s="133"/>
      <c r="FM236" s="133"/>
      <c r="FN236" s="133"/>
      <c r="FO236" s="133"/>
      <c r="FP236" s="133"/>
      <c r="FQ236" s="133"/>
      <c r="FR236" s="133"/>
      <c r="FS236" s="133"/>
      <c r="FT236" s="133"/>
      <c r="FU236" s="133"/>
      <c r="FV236" s="133"/>
      <c r="FW236" s="133"/>
      <c r="FX236" s="133"/>
      <c r="FY236" s="133"/>
      <c r="FZ236" s="133"/>
      <c r="GA236" s="133"/>
      <c r="GB236" s="133"/>
      <c r="GC236" s="133"/>
      <c r="GD236" s="133"/>
      <c r="GE236" s="133"/>
      <c r="GF236" s="133"/>
      <c r="GG236" s="133"/>
      <c r="GH236" s="133"/>
      <c r="GI236" s="133"/>
      <c r="GJ236" s="133"/>
      <c r="GK236" s="133"/>
      <c r="GL236" s="133"/>
      <c r="GM236" s="133"/>
      <c r="GN236" s="133"/>
      <c r="GO236" s="133"/>
      <c r="GP236" s="133"/>
      <c r="GQ236" s="133"/>
      <c r="GR236" s="133"/>
      <c r="GS236" s="133"/>
    </row>
    <row r="237" spans="1:201">
      <c r="A237" s="132"/>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133"/>
      <c r="FC237" s="133"/>
      <c r="FD237" s="133"/>
      <c r="FE237" s="133"/>
      <c r="FF237" s="133"/>
      <c r="FG237" s="133"/>
      <c r="FH237" s="133"/>
      <c r="FI237" s="133"/>
      <c r="FJ237" s="133"/>
      <c r="FK237" s="133"/>
      <c r="FL237" s="133"/>
      <c r="FM237" s="133"/>
      <c r="FN237" s="133"/>
      <c r="FO237" s="133"/>
      <c r="FP237" s="133"/>
      <c r="FQ237" s="133"/>
      <c r="FR237" s="133"/>
      <c r="FS237" s="133"/>
      <c r="FT237" s="133"/>
      <c r="FU237" s="133"/>
      <c r="FV237" s="133"/>
      <c r="FW237" s="133"/>
      <c r="FX237" s="133"/>
      <c r="FY237" s="133"/>
      <c r="FZ237" s="133"/>
      <c r="GA237" s="133"/>
      <c r="GB237" s="133"/>
      <c r="GC237" s="133"/>
      <c r="GD237" s="133"/>
      <c r="GE237" s="133"/>
      <c r="GF237" s="133"/>
      <c r="GG237" s="133"/>
      <c r="GH237" s="133"/>
      <c r="GI237" s="133"/>
      <c r="GJ237" s="133"/>
      <c r="GK237" s="133"/>
      <c r="GL237" s="133"/>
      <c r="GM237" s="133"/>
      <c r="GN237" s="133"/>
      <c r="GO237" s="133"/>
      <c r="GP237" s="133"/>
      <c r="GQ237" s="133"/>
      <c r="GR237" s="133"/>
      <c r="GS237" s="133"/>
    </row>
    <row r="238" spans="1:201">
      <c r="A238" s="132"/>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133"/>
      <c r="FC238" s="133"/>
      <c r="FD238" s="133"/>
      <c r="FE238" s="133"/>
      <c r="FF238" s="133"/>
      <c r="FG238" s="133"/>
      <c r="FH238" s="133"/>
      <c r="FI238" s="133"/>
      <c r="FJ238" s="133"/>
      <c r="FK238" s="133"/>
      <c r="FL238" s="133"/>
      <c r="FM238" s="133"/>
      <c r="FN238" s="133"/>
      <c r="FO238" s="133"/>
      <c r="FP238" s="133"/>
      <c r="FQ238" s="133"/>
      <c r="FR238" s="133"/>
      <c r="FS238" s="133"/>
      <c r="FT238" s="133"/>
      <c r="FU238" s="133"/>
      <c r="FV238" s="133"/>
      <c r="FW238" s="133"/>
      <c r="FX238" s="133"/>
      <c r="FY238" s="133"/>
      <c r="FZ238" s="133"/>
      <c r="GA238" s="133"/>
      <c r="GB238" s="133"/>
      <c r="GC238" s="133"/>
      <c r="GD238" s="133"/>
      <c r="GE238" s="133"/>
      <c r="GF238" s="133"/>
      <c r="GG238" s="133"/>
      <c r="GH238" s="133"/>
      <c r="GI238" s="133"/>
      <c r="GJ238" s="133"/>
      <c r="GK238" s="133"/>
      <c r="GL238" s="133"/>
      <c r="GM238" s="133"/>
      <c r="GN238" s="133"/>
      <c r="GO238" s="133"/>
      <c r="GP238" s="133"/>
      <c r="GQ238" s="133"/>
      <c r="GR238" s="133"/>
      <c r="GS238" s="133"/>
    </row>
    <row r="239" spans="1:201">
      <c r="A239" s="132"/>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133"/>
      <c r="FC239" s="133"/>
      <c r="FD239" s="133"/>
      <c r="FE239" s="133"/>
      <c r="FF239" s="133"/>
      <c r="FG239" s="133"/>
      <c r="FH239" s="133"/>
      <c r="FI239" s="133"/>
      <c r="FJ239" s="133"/>
      <c r="FK239" s="133"/>
      <c r="FL239" s="133"/>
      <c r="FM239" s="133"/>
      <c r="FN239" s="133"/>
      <c r="FO239" s="133"/>
      <c r="FP239" s="133"/>
      <c r="FQ239" s="133"/>
      <c r="FR239" s="133"/>
      <c r="FS239" s="133"/>
      <c r="FT239" s="133"/>
      <c r="FU239" s="133"/>
      <c r="FV239" s="133"/>
      <c r="FW239" s="133"/>
      <c r="FX239" s="133"/>
      <c r="FY239" s="133"/>
      <c r="FZ239" s="133"/>
      <c r="GA239" s="133"/>
      <c r="GB239" s="133"/>
      <c r="GC239" s="133"/>
      <c r="GD239" s="133"/>
      <c r="GE239" s="133"/>
      <c r="GF239" s="133"/>
      <c r="GG239" s="133"/>
      <c r="GH239" s="133"/>
      <c r="GI239" s="133"/>
      <c r="GJ239" s="133"/>
      <c r="GK239" s="133"/>
      <c r="GL239" s="133"/>
      <c r="GM239" s="133"/>
      <c r="GN239" s="133"/>
      <c r="GO239" s="133"/>
      <c r="GP239" s="133"/>
      <c r="GQ239" s="133"/>
      <c r="GR239" s="133"/>
      <c r="GS239" s="133"/>
    </row>
    <row r="240" spans="1:201">
      <c r="A240" s="132"/>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133"/>
      <c r="FC240" s="133"/>
      <c r="FD240" s="133"/>
      <c r="FE240" s="133"/>
      <c r="FF240" s="133"/>
      <c r="FG240" s="133"/>
      <c r="FH240" s="133"/>
      <c r="FI240" s="133"/>
      <c r="FJ240" s="133"/>
      <c r="FK240" s="133"/>
      <c r="FL240" s="133"/>
      <c r="FM240" s="133"/>
      <c r="FN240" s="133"/>
      <c r="FO240" s="133"/>
      <c r="FP240" s="133"/>
      <c r="FQ240" s="133"/>
      <c r="FR240" s="133"/>
      <c r="FS240" s="133"/>
      <c r="FT240" s="133"/>
      <c r="FU240" s="133"/>
      <c r="FV240" s="133"/>
      <c r="FW240" s="133"/>
      <c r="FX240" s="133"/>
      <c r="FY240" s="133"/>
      <c r="FZ240" s="133"/>
      <c r="GA240" s="133"/>
      <c r="GB240" s="133"/>
      <c r="GC240" s="133"/>
      <c r="GD240" s="133"/>
      <c r="GE240" s="133"/>
      <c r="GF240" s="133"/>
      <c r="GG240" s="133"/>
      <c r="GH240" s="133"/>
      <c r="GI240" s="133"/>
      <c r="GJ240" s="133"/>
      <c r="GK240" s="133"/>
      <c r="GL240" s="133"/>
      <c r="GM240" s="133"/>
      <c r="GN240" s="133"/>
      <c r="GO240" s="133"/>
      <c r="GP240" s="133"/>
      <c r="GQ240" s="133"/>
      <c r="GR240" s="133"/>
      <c r="GS240" s="133"/>
    </row>
    <row r="241" spans="1:201">
      <c r="A241" s="132"/>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133"/>
      <c r="DY241" s="133"/>
      <c r="DZ241" s="133"/>
      <c r="EA241" s="133"/>
      <c r="EB241" s="133"/>
      <c r="EC241" s="133"/>
      <c r="ED241" s="133"/>
      <c r="EE241" s="133"/>
      <c r="EF241" s="133"/>
      <c r="EG241" s="133"/>
      <c r="EH241" s="133"/>
      <c r="EI241" s="133"/>
      <c r="EJ241" s="133"/>
      <c r="EK241" s="133"/>
      <c r="EL241" s="133"/>
      <c r="EM241" s="133"/>
      <c r="EN241" s="133"/>
      <c r="EO241" s="133"/>
      <c r="EP241" s="133"/>
      <c r="EQ241" s="133"/>
      <c r="ER241" s="133"/>
      <c r="ES241" s="133"/>
      <c r="ET241" s="133"/>
      <c r="EU241" s="133"/>
      <c r="EV241" s="133"/>
      <c r="EW241" s="133"/>
      <c r="EX241" s="133"/>
      <c r="EY241" s="133"/>
      <c r="EZ241" s="133"/>
      <c r="FA241" s="133"/>
      <c r="FB241" s="133"/>
      <c r="FC241" s="133"/>
      <c r="FD241" s="133"/>
      <c r="FE241" s="133"/>
      <c r="FF241" s="133"/>
      <c r="FG241" s="133"/>
      <c r="FH241" s="133"/>
      <c r="FI241" s="133"/>
      <c r="FJ241" s="133"/>
      <c r="FK241" s="133"/>
      <c r="FL241" s="133"/>
      <c r="FM241" s="133"/>
      <c r="FN241" s="133"/>
      <c r="FO241" s="133"/>
      <c r="FP241" s="133"/>
      <c r="FQ241" s="133"/>
      <c r="FR241" s="133"/>
      <c r="FS241" s="133"/>
      <c r="FT241" s="133"/>
      <c r="FU241" s="133"/>
      <c r="FV241" s="133"/>
      <c r="FW241" s="133"/>
      <c r="FX241" s="133"/>
      <c r="FY241" s="133"/>
      <c r="FZ241" s="133"/>
      <c r="GA241" s="133"/>
      <c r="GB241" s="133"/>
      <c r="GC241" s="133"/>
      <c r="GD241" s="133"/>
      <c r="GE241" s="133"/>
      <c r="GF241" s="133"/>
      <c r="GG241" s="133"/>
      <c r="GH241" s="133"/>
      <c r="GI241" s="133"/>
      <c r="GJ241" s="133"/>
      <c r="GK241" s="133"/>
      <c r="GL241" s="133"/>
      <c r="GM241" s="133"/>
      <c r="GN241" s="133"/>
      <c r="GO241" s="133"/>
      <c r="GP241" s="133"/>
      <c r="GQ241" s="133"/>
      <c r="GR241" s="133"/>
      <c r="GS241" s="133"/>
    </row>
    <row r="242" spans="1:201">
      <c r="A242" s="132"/>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c r="EE242" s="133"/>
      <c r="EF242" s="133"/>
      <c r="EG242" s="133"/>
      <c r="EH242" s="133"/>
      <c r="EI242" s="133"/>
      <c r="EJ242" s="133"/>
      <c r="EK242" s="133"/>
      <c r="EL242" s="133"/>
      <c r="EM242" s="133"/>
      <c r="EN242" s="133"/>
      <c r="EO242" s="133"/>
      <c r="EP242" s="133"/>
      <c r="EQ242" s="133"/>
      <c r="ER242" s="133"/>
      <c r="ES242" s="133"/>
      <c r="ET242" s="133"/>
      <c r="EU242" s="133"/>
      <c r="EV242" s="133"/>
      <c r="EW242" s="133"/>
      <c r="EX242" s="133"/>
      <c r="EY242" s="133"/>
      <c r="EZ242" s="133"/>
      <c r="FA242" s="133"/>
      <c r="FB242" s="133"/>
      <c r="FC242" s="133"/>
      <c r="FD242" s="133"/>
      <c r="FE242" s="133"/>
      <c r="FF242" s="133"/>
      <c r="FG242" s="133"/>
      <c r="FH242" s="133"/>
      <c r="FI242" s="133"/>
      <c r="FJ242" s="133"/>
      <c r="FK242" s="133"/>
      <c r="FL242" s="133"/>
      <c r="FM242" s="133"/>
      <c r="FN242" s="133"/>
      <c r="FO242" s="133"/>
      <c r="FP242" s="133"/>
      <c r="FQ242" s="133"/>
      <c r="FR242" s="133"/>
      <c r="FS242" s="133"/>
      <c r="FT242" s="133"/>
      <c r="FU242" s="133"/>
      <c r="FV242" s="133"/>
      <c r="FW242" s="133"/>
      <c r="FX242" s="133"/>
      <c r="FY242" s="133"/>
      <c r="FZ242" s="133"/>
      <c r="GA242" s="133"/>
      <c r="GB242" s="133"/>
      <c r="GC242" s="133"/>
      <c r="GD242" s="133"/>
      <c r="GE242" s="133"/>
      <c r="GF242" s="133"/>
      <c r="GG242" s="133"/>
      <c r="GH242" s="133"/>
      <c r="GI242" s="133"/>
      <c r="GJ242" s="133"/>
      <c r="GK242" s="133"/>
      <c r="GL242" s="133"/>
      <c r="GM242" s="133"/>
      <c r="GN242" s="133"/>
      <c r="GO242" s="133"/>
      <c r="GP242" s="133"/>
      <c r="GQ242" s="133"/>
      <c r="GR242" s="133"/>
      <c r="GS242" s="133"/>
    </row>
    <row r="243" spans="1:201">
      <c r="A243" s="132"/>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133"/>
      <c r="DY243" s="133"/>
      <c r="DZ243" s="133"/>
      <c r="EA243" s="133"/>
      <c r="EB243" s="133"/>
      <c r="EC243" s="133"/>
      <c r="ED243" s="133"/>
      <c r="EE243" s="133"/>
      <c r="EF243" s="133"/>
      <c r="EG243" s="133"/>
      <c r="EH243" s="133"/>
      <c r="EI243" s="133"/>
      <c r="EJ243" s="133"/>
      <c r="EK243" s="133"/>
      <c r="EL243" s="133"/>
      <c r="EM243" s="133"/>
      <c r="EN243" s="133"/>
      <c r="EO243" s="133"/>
      <c r="EP243" s="133"/>
      <c r="EQ243" s="133"/>
      <c r="ER243" s="133"/>
      <c r="ES243" s="133"/>
      <c r="ET243" s="133"/>
      <c r="EU243" s="133"/>
      <c r="EV243" s="133"/>
      <c r="EW243" s="133"/>
      <c r="EX243" s="133"/>
      <c r="EY243" s="133"/>
      <c r="EZ243" s="133"/>
      <c r="FA243" s="133"/>
      <c r="FB243" s="133"/>
      <c r="FC243" s="133"/>
      <c r="FD243" s="133"/>
      <c r="FE243" s="133"/>
      <c r="FF243" s="133"/>
      <c r="FG243" s="133"/>
      <c r="FH243" s="133"/>
      <c r="FI243" s="133"/>
      <c r="FJ243" s="133"/>
      <c r="FK243" s="133"/>
      <c r="FL243" s="133"/>
      <c r="FM243" s="133"/>
      <c r="FN243" s="133"/>
      <c r="FO243" s="133"/>
      <c r="FP243" s="133"/>
      <c r="FQ243" s="133"/>
      <c r="FR243" s="133"/>
      <c r="FS243" s="133"/>
      <c r="FT243" s="133"/>
      <c r="FU243" s="133"/>
      <c r="FV243" s="133"/>
      <c r="FW243" s="133"/>
      <c r="FX243" s="133"/>
      <c r="FY243" s="133"/>
      <c r="FZ243" s="133"/>
      <c r="GA243" s="133"/>
      <c r="GB243" s="133"/>
      <c r="GC243" s="133"/>
      <c r="GD243" s="133"/>
      <c r="GE243" s="133"/>
      <c r="GF243" s="133"/>
      <c r="GG243" s="133"/>
      <c r="GH243" s="133"/>
      <c r="GI243" s="133"/>
      <c r="GJ243" s="133"/>
      <c r="GK243" s="133"/>
      <c r="GL243" s="133"/>
      <c r="GM243" s="133"/>
      <c r="GN243" s="133"/>
      <c r="GO243" s="133"/>
      <c r="GP243" s="133"/>
      <c r="GQ243" s="133"/>
      <c r="GR243" s="133"/>
      <c r="GS243" s="133"/>
    </row>
    <row r="244" spans="1:201">
      <c r="A244" s="132"/>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3"/>
      <c r="EA244" s="133"/>
      <c r="EB244" s="133"/>
      <c r="EC244" s="133"/>
      <c r="ED244" s="133"/>
      <c r="EE244" s="133"/>
      <c r="EF244" s="133"/>
      <c r="EG244" s="133"/>
      <c r="EH244" s="133"/>
      <c r="EI244" s="133"/>
      <c r="EJ244" s="133"/>
      <c r="EK244" s="133"/>
      <c r="EL244" s="133"/>
      <c r="EM244" s="133"/>
      <c r="EN244" s="133"/>
      <c r="EO244" s="133"/>
      <c r="EP244" s="133"/>
      <c r="EQ244" s="133"/>
      <c r="ER244" s="133"/>
      <c r="ES244" s="133"/>
      <c r="ET244" s="133"/>
      <c r="EU244" s="133"/>
      <c r="EV244" s="133"/>
      <c r="EW244" s="133"/>
      <c r="EX244" s="133"/>
      <c r="EY244" s="133"/>
      <c r="EZ244" s="133"/>
      <c r="FA244" s="133"/>
      <c r="FB244" s="133"/>
      <c r="FC244" s="133"/>
      <c r="FD244" s="133"/>
      <c r="FE244" s="133"/>
      <c r="FF244" s="133"/>
      <c r="FG244" s="133"/>
      <c r="FH244" s="133"/>
      <c r="FI244" s="133"/>
      <c r="FJ244" s="133"/>
      <c r="FK244" s="133"/>
      <c r="FL244" s="133"/>
      <c r="FM244" s="133"/>
      <c r="FN244" s="133"/>
      <c r="FO244" s="133"/>
      <c r="FP244" s="133"/>
      <c r="FQ244" s="133"/>
      <c r="FR244" s="133"/>
      <c r="FS244" s="133"/>
      <c r="FT244" s="133"/>
      <c r="FU244" s="133"/>
      <c r="FV244" s="133"/>
      <c r="FW244" s="133"/>
      <c r="FX244" s="133"/>
      <c r="FY244" s="133"/>
      <c r="FZ244" s="133"/>
      <c r="GA244" s="133"/>
      <c r="GB244" s="133"/>
      <c r="GC244" s="133"/>
      <c r="GD244" s="133"/>
      <c r="GE244" s="133"/>
      <c r="GF244" s="133"/>
      <c r="GG244" s="133"/>
      <c r="GH244" s="133"/>
      <c r="GI244" s="133"/>
      <c r="GJ244" s="133"/>
      <c r="GK244" s="133"/>
      <c r="GL244" s="133"/>
      <c r="GM244" s="133"/>
      <c r="GN244" s="133"/>
      <c r="GO244" s="133"/>
      <c r="GP244" s="133"/>
      <c r="GQ244" s="133"/>
      <c r="GR244" s="133"/>
      <c r="GS244" s="133"/>
    </row>
    <row r="245" spans="1:201">
      <c r="A245" s="132"/>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133"/>
      <c r="DY245" s="133"/>
      <c r="DZ245" s="133"/>
      <c r="EA245" s="133"/>
      <c r="EB245" s="133"/>
      <c r="EC245" s="133"/>
      <c r="ED245" s="133"/>
      <c r="EE245" s="133"/>
      <c r="EF245" s="133"/>
      <c r="EG245" s="133"/>
      <c r="EH245" s="133"/>
      <c r="EI245" s="133"/>
      <c r="EJ245" s="133"/>
      <c r="EK245" s="133"/>
      <c r="EL245" s="133"/>
      <c r="EM245" s="133"/>
      <c r="EN245" s="133"/>
      <c r="EO245" s="133"/>
      <c r="EP245" s="133"/>
      <c r="EQ245" s="133"/>
      <c r="ER245" s="133"/>
      <c r="ES245" s="133"/>
      <c r="ET245" s="133"/>
      <c r="EU245" s="133"/>
      <c r="EV245" s="133"/>
      <c r="EW245" s="133"/>
      <c r="EX245" s="133"/>
      <c r="EY245" s="133"/>
      <c r="EZ245" s="133"/>
      <c r="FA245" s="133"/>
      <c r="FB245" s="133"/>
      <c r="FC245" s="133"/>
      <c r="FD245" s="133"/>
      <c r="FE245" s="133"/>
      <c r="FF245" s="133"/>
      <c r="FG245" s="133"/>
      <c r="FH245" s="133"/>
      <c r="FI245" s="133"/>
      <c r="FJ245" s="133"/>
      <c r="FK245" s="133"/>
      <c r="FL245" s="133"/>
      <c r="FM245" s="133"/>
      <c r="FN245" s="133"/>
      <c r="FO245" s="133"/>
      <c r="FP245" s="133"/>
      <c r="FQ245" s="133"/>
      <c r="FR245" s="133"/>
      <c r="FS245" s="133"/>
      <c r="FT245" s="133"/>
      <c r="FU245" s="133"/>
      <c r="FV245" s="133"/>
      <c r="FW245" s="133"/>
      <c r="FX245" s="133"/>
      <c r="FY245" s="133"/>
      <c r="FZ245" s="133"/>
      <c r="GA245" s="133"/>
      <c r="GB245" s="133"/>
      <c r="GC245" s="133"/>
      <c r="GD245" s="133"/>
      <c r="GE245" s="133"/>
      <c r="GF245" s="133"/>
      <c r="GG245" s="133"/>
      <c r="GH245" s="133"/>
      <c r="GI245" s="133"/>
      <c r="GJ245" s="133"/>
      <c r="GK245" s="133"/>
      <c r="GL245" s="133"/>
      <c r="GM245" s="133"/>
      <c r="GN245" s="133"/>
      <c r="GO245" s="133"/>
      <c r="GP245" s="133"/>
      <c r="GQ245" s="133"/>
      <c r="GR245" s="133"/>
      <c r="GS245" s="133"/>
    </row>
    <row r="246" spans="1:201">
      <c r="A246" s="132"/>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133"/>
      <c r="DY246" s="133"/>
      <c r="DZ246" s="133"/>
      <c r="EA246" s="133"/>
      <c r="EB246" s="133"/>
      <c r="EC246" s="133"/>
      <c r="ED246" s="133"/>
      <c r="EE246" s="133"/>
      <c r="EF246" s="133"/>
      <c r="EG246" s="133"/>
      <c r="EH246" s="133"/>
      <c r="EI246" s="133"/>
      <c r="EJ246" s="133"/>
      <c r="EK246" s="133"/>
      <c r="EL246" s="133"/>
      <c r="EM246" s="133"/>
      <c r="EN246" s="133"/>
      <c r="EO246" s="133"/>
      <c r="EP246" s="133"/>
      <c r="EQ246" s="133"/>
      <c r="ER246" s="133"/>
      <c r="ES246" s="133"/>
      <c r="ET246" s="133"/>
      <c r="EU246" s="133"/>
      <c r="EV246" s="133"/>
      <c r="EW246" s="133"/>
      <c r="EX246" s="133"/>
      <c r="EY246" s="133"/>
      <c r="EZ246" s="133"/>
      <c r="FA246" s="133"/>
      <c r="FB246" s="133"/>
      <c r="FC246" s="133"/>
      <c r="FD246" s="133"/>
      <c r="FE246" s="133"/>
      <c r="FF246" s="133"/>
      <c r="FG246" s="133"/>
      <c r="FH246" s="133"/>
      <c r="FI246" s="133"/>
      <c r="FJ246" s="133"/>
      <c r="FK246" s="133"/>
      <c r="FL246" s="133"/>
      <c r="FM246" s="133"/>
      <c r="FN246" s="133"/>
      <c r="FO246" s="133"/>
      <c r="FP246" s="133"/>
      <c r="FQ246" s="133"/>
      <c r="FR246" s="133"/>
      <c r="FS246" s="133"/>
      <c r="FT246" s="133"/>
      <c r="FU246" s="133"/>
      <c r="FV246" s="133"/>
      <c r="FW246" s="133"/>
      <c r="FX246" s="133"/>
      <c r="FY246" s="133"/>
      <c r="FZ246" s="133"/>
      <c r="GA246" s="133"/>
      <c r="GB246" s="133"/>
      <c r="GC246" s="133"/>
      <c r="GD246" s="133"/>
      <c r="GE246" s="133"/>
      <c r="GF246" s="133"/>
      <c r="GG246" s="133"/>
      <c r="GH246" s="133"/>
      <c r="GI246" s="133"/>
      <c r="GJ246" s="133"/>
      <c r="GK246" s="133"/>
      <c r="GL246" s="133"/>
      <c r="GM246" s="133"/>
      <c r="GN246" s="133"/>
      <c r="GO246" s="133"/>
      <c r="GP246" s="133"/>
      <c r="GQ246" s="133"/>
      <c r="GR246" s="133"/>
      <c r="GS246" s="133"/>
    </row>
    <row r="247" spans="1:201">
      <c r="A247" s="132"/>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133"/>
      <c r="DY247" s="133"/>
      <c r="DZ247" s="133"/>
      <c r="EA247" s="133"/>
      <c r="EB247" s="133"/>
      <c r="EC247" s="133"/>
      <c r="ED247" s="133"/>
      <c r="EE247" s="133"/>
      <c r="EF247" s="133"/>
      <c r="EG247" s="133"/>
      <c r="EH247" s="133"/>
      <c r="EI247" s="133"/>
      <c r="EJ247" s="133"/>
      <c r="EK247" s="133"/>
      <c r="EL247" s="133"/>
      <c r="EM247" s="133"/>
      <c r="EN247" s="133"/>
      <c r="EO247" s="133"/>
      <c r="EP247" s="133"/>
      <c r="EQ247" s="133"/>
      <c r="ER247" s="133"/>
      <c r="ES247" s="133"/>
      <c r="ET247" s="133"/>
      <c r="EU247" s="133"/>
      <c r="EV247" s="133"/>
      <c r="EW247" s="133"/>
      <c r="EX247" s="133"/>
      <c r="EY247" s="133"/>
      <c r="EZ247" s="133"/>
      <c r="FA247" s="133"/>
      <c r="FB247" s="133"/>
      <c r="FC247" s="133"/>
      <c r="FD247" s="133"/>
      <c r="FE247" s="133"/>
      <c r="FF247" s="133"/>
      <c r="FG247" s="133"/>
      <c r="FH247" s="133"/>
      <c r="FI247" s="133"/>
      <c r="FJ247" s="133"/>
      <c r="FK247" s="133"/>
      <c r="FL247" s="133"/>
      <c r="FM247" s="133"/>
      <c r="FN247" s="133"/>
      <c r="FO247" s="133"/>
      <c r="FP247" s="133"/>
      <c r="FQ247" s="133"/>
      <c r="FR247" s="133"/>
      <c r="FS247" s="133"/>
      <c r="FT247" s="133"/>
      <c r="FU247" s="133"/>
      <c r="FV247" s="133"/>
      <c r="FW247" s="133"/>
      <c r="FX247" s="133"/>
      <c r="FY247" s="133"/>
      <c r="FZ247" s="133"/>
      <c r="GA247" s="133"/>
      <c r="GB247" s="133"/>
      <c r="GC247" s="133"/>
      <c r="GD247" s="133"/>
      <c r="GE247" s="133"/>
      <c r="GF247" s="133"/>
      <c r="GG247" s="133"/>
      <c r="GH247" s="133"/>
      <c r="GI247" s="133"/>
      <c r="GJ247" s="133"/>
      <c r="GK247" s="133"/>
      <c r="GL247" s="133"/>
      <c r="GM247" s="133"/>
      <c r="GN247" s="133"/>
      <c r="GO247" s="133"/>
      <c r="GP247" s="133"/>
      <c r="GQ247" s="133"/>
      <c r="GR247" s="133"/>
      <c r="GS247" s="133"/>
    </row>
    <row r="248" spans="1:201">
      <c r="A248" s="132"/>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3"/>
      <c r="EA248" s="133"/>
      <c r="EB248" s="133"/>
      <c r="EC248" s="133"/>
      <c r="ED248" s="133"/>
      <c r="EE248" s="133"/>
      <c r="EF248" s="133"/>
      <c r="EG248" s="133"/>
      <c r="EH248" s="133"/>
      <c r="EI248" s="133"/>
      <c r="EJ248" s="133"/>
      <c r="EK248" s="133"/>
      <c r="EL248" s="133"/>
      <c r="EM248" s="133"/>
      <c r="EN248" s="133"/>
      <c r="EO248" s="133"/>
      <c r="EP248" s="133"/>
      <c r="EQ248" s="133"/>
      <c r="ER248" s="133"/>
      <c r="ES248" s="133"/>
      <c r="ET248" s="133"/>
      <c r="EU248" s="133"/>
      <c r="EV248" s="133"/>
      <c r="EW248" s="133"/>
      <c r="EX248" s="133"/>
      <c r="EY248" s="133"/>
      <c r="EZ248" s="133"/>
      <c r="FA248" s="133"/>
      <c r="FB248" s="133"/>
      <c r="FC248" s="133"/>
      <c r="FD248" s="133"/>
      <c r="FE248" s="133"/>
      <c r="FF248" s="133"/>
      <c r="FG248" s="133"/>
      <c r="FH248" s="133"/>
      <c r="FI248" s="133"/>
      <c r="FJ248" s="133"/>
      <c r="FK248" s="133"/>
      <c r="FL248" s="133"/>
      <c r="FM248" s="133"/>
      <c r="FN248" s="133"/>
      <c r="FO248" s="133"/>
      <c r="FP248" s="133"/>
      <c r="FQ248" s="133"/>
      <c r="FR248" s="133"/>
      <c r="FS248" s="133"/>
      <c r="FT248" s="133"/>
      <c r="FU248" s="133"/>
      <c r="FV248" s="133"/>
      <c r="FW248" s="133"/>
      <c r="FX248" s="133"/>
      <c r="FY248" s="133"/>
      <c r="FZ248" s="133"/>
      <c r="GA248" s="133"/>
      <c r="GB248" s="133"/>
      <c r="GC248" s="133"/>
      <c r="GD248" s="133"/>
      <c r="GE248" s="133"/>
      <c r="GF248" s="133"/>
      <c r="GG248" s="133"/>
      <c r="GH248" s="133"/>
      <c r="GI248" s="133"/>
      <c r="GJ248" s="133"/>
      <c r="GK248" s="133"/>
      <c r="GL248" s="133"/>
      <c r="GM248" s="133"/>
      <c r="GN248" s="133"/>
      <c r="GO248" s="133"/>
      <c r="GP248" s="133"/>
      <c r="GQ248" s="133"/>
      <c r="GR248" s="133"/>
      <c r="GS248" s="133"/>
    </row>
    <row r="249" spans="1:201">
      <c r="A249" s="132"/>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133"/>
      <c r="DY249" s="133"/>
      <c r="DZ249" s="133"/>
      <c r="EA249" s="133"/>
      <c r="EB249" s="133"/>
      <c r="EC249" s="133"/>
      <c r="ED249" s="133"/>
      <c r="EE249" s="133"/>
      <c r="EF249" s="133"/>
      <c r="EG249" s="133"/>
      <c r="EH249" s="133"/>
      <c r="EI249" s="133"/>
      <c r="EJ249" s="133"/>
      <c r="EK249" s="133"/>
      <c r="EL249" s="133"/>
      <c r="EM249" s="133"/>
      <c r="EN249" s="133"/>
      <c r="EO249" s="133"/>
      <c r="EP249" s="133"/>
      <c r="EQ249" s="133"/>
      <c r="ER249" s="133"/>
      <c r="ES249" s="133"/>
      <c r="ET249" s="133"/>
      <c r="EU249" s="133"/>
      <c r="EV249" s="133"/>
      <c r="EW249" s="133"/>
      <c r="EX249" s="133"/>
      <c r="EY249" s="133"/>
      <c r="EZ249" s="133"/>
      <c r="FA249" s="133"/>
      <c r="FB249" s="133"/>
      <c r="FC249" s="133"/>
      <c r="FD249" s="133"/>
      <c r="FE249" s="133"/>
      <c r="FF249" s="133"/>
      <c r="FG249" s="133"/>
      <c r="FH249" s="133"/>
      <c r="FI249" s="133"/>
      <c r="FJ249" s="133"/>
      <c r="FK249" s="133"/>
      <c r="FL249" s="133"/>
      <c r="FM249" s="133"/>
      <c r="FN249" s="133"/>
      <c r="FO249" s="133"/>
      <c r="FP249" s="133"/>
      <c r="FQ249" s="133"/>
      <c r="FR249" s="133"/>
      <c r="FS249" s="133"/>
      <c r="FT249" s="133"/>
      <c r="FU249" s="133"/>
      <c r="FV249" s="133"/>
      <c r="FW249" s="133"/>
      <c r="FX249" s="133"/>
      <c r="FY249" s="133"/>
      <c r="FZ249" s="133"/>
      <c r="GA249" s="133"/>
      <c r="GB249" s="133"/>
      <c r="GC249" s="133"/>
      <c r="GD249" s="133"/>
      <c r="GE249" s="133"/>
      <c r="GF249" s="133"/>
      <c r="GG249" s="133"/>
      <c r="GH249" s="133"/>
      <c r="GI249" s="133"/>
      <c r="GJ249" s="133"/>
      <c r="GK249" s="133"/>
      <c r="GL249" s="133"/>
      <c r="GM249" s="133"/>
      <c r="GN249" s="133"/>
      <c r="GO249" s="133"/>
      <c r="GP249" s="133"/>
      <c r="GQ249" s="133"/>
      <c r="GR249" s="133"/>
      <c r="GS249" s="133"/>
    </row>
    <row r="250" spans="1:201">
      <c r="A250" s="132"/>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3"/>
      <c r="CY250" s="133"/>
      <c r="CZ250" s="133"/>
      <c r="DA250" s="133"/>
      <c r="DB250" s="133"/>
      <c r="DC250" s="133"/>
      <c r="DD250" s="133"/>
      <c r="DE250" s="133"/>
      <c r="DF250" s="133"/>
      <c r="DG250" s="133"/>
      <c r="DH250" s="133"/>
      <c r="DI250" s="133"/>
      <c r="DJ250" s="133"/>
      <c r="DK250" s="133"/>
      <c r="DL250" s="133"/>
      <c r="DM250" s="133"/>
      <c r="DN250" s="133"/>
      <c r="DO250" s="133"/>
      <c r="DP250" s="133"/>
      <c r="DQ250" s="133"/>
      <c r="DR250" s="133"/>
      <c r="DS250" s="133"/>
      <c r="DT250" s="133"/>
      <c r="DU250" s="133"/>
      <c r="DV250" s="133"/>
      <c r="DW250" s="133"/>
      <c r="DX250" s="133"/>
      <c r="DY250" s="133"/>
      <c r="DZ250" s="133"/>
      <c r="EA250" s="133"/>
      <c r="EB250" s="133"/>
      <c r="EC250" s="133"/>
      <c r="ED250" s="133"/>
      <c r="EE250" s="133"/>
      <c r="EF250" s="133"/>
      <c r="EG250" s="133"/>
      <c r="EH250" s="133"/>
      <c r="EI250" s="133"/>
      <c r="EJ250" s="133"/>
      <c r="EK250" s="133"/>
      <c r="EL250" s="133"/>
      <c r="EM250" s="133"/>
      <c r="EN250" s="133"/>
      <c r="EO250" s="133"/>
      <c r="EP250" s="133"/>
      <c r="EQ250" s="133"/>
      <c r="ER250" s="133"/>
      <c r="ES250" s="133"/>
      <c r="ET250" s="133"/>
      <c r="EU250" s="133"/>
      <c r="EV250" s="133"/>
      <c r="EW250" s="133"/>
      <c r="EX250" s="133"/>
      <c r="EY250" s="133"/>
      <c r="EZ250" s="133"/>
      <c r="FA250" s="133"/>
      <c r="FB250" s="133"/>
      <c r="FC250" s="133"/>
      <c r="FD250" s="133"/>
      <c r="FE250" s="133"/>
      <c r="FF250" s="133"/>
      <c r="FG250" s="133"/>
      <c r="FH250" s="133"/>
      <c r="FI250" s="133"/>
      <c r="FJ250" s="133"/>
      <c r="FK250" s="133"/>
      <c r="FL250" s="133"/>
      <c r="FM250" s="133"/>
      <c r="FN250" s="133"/>
      <c r="FO250" s="133"/>
      <c r="FP250" s="133"/>
      <c r="FQ250" s="133"/>
      <c r="FR250" s="133"/>
      <c r="FS250" s="133"/>
      <c r="FT250" s="133"/>
      <c r="FU250" s="133"/>
      <c r="FV250" s="133"/>
      <c r="FW250" s="133"/>
      <c r="FX250" s="133"/>
      <c r="FY250" s="133"/>
      <c r="FZ250" s="133"/>
      <c r="GA250" s="133"/>
      <c r="GB250" s="133"/>
      <c r="GC250" s="133"/>
      <c r="GD250" s="133"/>
      <c r="GE250" s="133"/>
      <c r="GF250" s="133"/>
      <c r="GG250" s="133"/>
      <c r="GH250" s="133"/>
      <c r="GI250" s="133"/>
      <c r="GJ250" s="133"/>
      <c r="GK250" s="133"/>
      <c r="GL250" s="133"/>
      <c r="GM250" s="133"/>
      <c r="GN250" s="133"/>
      <c r="GO250" s="133"/>
      <c r="GP250" s="133"/>
      <c r="GQ250" s="133"/>
      <c r="GR250" s="133"/>
      <c r="GS250" s="133"/>
    </row>
    <row r="251" spans="1:201">
      <c r="A251" s="132"/>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c r="DF251" s="133"/>
      <c r="DG251" s="133"/>
      <c r="DH251" s="133"/>
      <c r="DI251" s="133"/>
      <c r="DJ251" s="133"/>
      <c r="DK251" s="133"/>
      <c r="DL251" s="133"/>
      <c r="DM251" s="133"/>
      <c r="DN251" s="133"/>
      <c r="DO251" s="133"/>
      <c r="DP251" s="133"/>
      <c r="DQ251" s="133"/>
      <c r="DR251" s="133"/>
      <c r="DS251" s="133"/>
      <c r="DT251" s="133"/>
      <c r="DU251" s="133"/>
      <c r="DV251" s="133"/>
      <c r="DW251" s="133"/>
      <c r="DX251" s="133"/>
      <c r="DY251" s="133"/>
      <c r="DZ251" s="133"/>
      <c r="EA251" s="133"/>
      <c r="EB251" s="133"/>
      <c r="EC251" s="133"/>
      <c r="ED251" s="133"/>
      <c r="EE251" s="133"/>
      <c r="EF251" s="133"/>
      <c r="EG251" s="133"/>
      <c r="EH251" s="133"/>
      <c r="EI251" s="133"/>
      <c r="EJ251" s="133"/>
      <c r="EK251" s="133"/>
      <c r="EL251" s="133"/>
      <c r="EM251" s="133"/>
      <c r="EN251" s="133"/>
      <c r="EO251" s="133"/>
      <c r="EP251" s="133"/>
      <c r="EQ251" s="133"/>
      <c r="ER251" s="133"/>
      <c r="ES251" s="133"/>
      <c r="ET251" s="133"/>
      <c r="EU251" s="133"/>
      <c r="EV251" s="133"/>
      <c r="EW251" s="133"/>
      <c r="EX251" s="133"/>
      <c r="EY251" s="133"/>
      <c r="EZ251" s="133"/>
      <c r="FA251" s="133"/>
      <c r="FB251" s="133"/>
      <c r="FC251" s="133"/>
      <c r="FD251" s="133"/>
      <c r="FE251" s="133"/>
      <c r="FF251" s="133"/>
      <c r="FG251" s="133"/>
      <c r="FH251" s="133"/>
      <c r="FI251" s="133"/>
      <c r="FJ251" s="133"/>
      <c r="FK251" s="133"/>
      <c r="FL251" s="133"/>
      <c r="FM251" s="133"/>
      <c r="FN251" s="133"/>
      <c r="FO251" s="133"/>
      <c r="FP251" s="133"/>
      <c r="FQ251" s="133"/>
      <c r="FR251" s="133"/>
      <c r="FS251" s="133"/>
      <c r="FT251" s="133"/>
      <c r="FU251" s="133"/>
      <c r="FV251" s="133"/>
      <c r="FW251" s="133"/>
      <c r="FX251" s="133"/>
      <c r="FY251" s="133"/>
      <c r="FZ251" s="133"/>
      <c r="GA251" s="133"/>
      <c r="GB251" s="133"/>
      <c r="GC251" s="133"/>
      <c r="GD251" s="133"/>
      <c r="GE251" s="133"/>
      <c r="GF251" s="133"/>
      <c r="GG251" s="133"/>
      <c r="GH251" s="133"/>
      <c r="GI251" s="133"/>
      <c r="GJ251" s="133"/>
      <c r="GK251" s="133"/>
      <c r="GL251" s="133"/>
      <c r="GM251" s="133"/>
      <c r="GN251" s="133"/>
      <c r="GO251" s="133"/>
      <c r="GP251" s="133"/>
      <c r="GQ251" s="133"/>
      <c r="GR251" s="133"/>
      <c r="GS251" s="133"/>
    </row>
    <row r="252" spans="1:201">
      <c r="A252" s="132"/>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3"/>
      <c r="EA252" s="133"/>
      <c r="EB252" s="133"/>
      <c r="EC252" s="133"/>
      <c r="ED252" s="133"/>
      <c r="EE252" s="133"/>
      <c r="EF252" s="133"/>
      <c r="EG252" s="133"/>
      <c r="EH252" s="133"/>
      <c r="EI252" s="133"/>
      <c r="EJ252" s="133"/>
      <c r="EK252" s="133"/>
      <c r="EL252" s="133"/>
      <c r="EM252" s="133"/>
      <c r="EN252" s="133"/>
      <c r="EO252" s="133"/>
      <c r="EP252" s="133"/>
      <c r="EQ252" s="133"/>
      <c r="ER252" s="133"/>
      <c r="ES252" s="133"/>
      <c r="ET252" s="133"/>
      <c r="EU252" s="133"/>
      <c r="EV252" s="133"/>
      <c r="EW252" s="133"/>
      <c r="EX252" s="133"/>
      <c r="EY252" s="133"/>
      <c r="EZ252" s="133"/>
      <c r="FA252" s="133"/>
      <c r="FB252" s="133"/>
      <c r="FC252" s="133"/>
      <c r="FD252" s="133"/>
      <c r="FE252" s="133"/>
      <c r="FF252" s="133"/>
      <c r="FG252" s="133"/>
      <c r="FH252" s="133"/>
      <c r="FI252" s="133"/>
      <c r="FJ252" s="133"/>
      <c r="FK252" s="133"/>
      <c r="FL252" s="133"/>
      <c r="FM252" s="133"/>
      <c r="FN252" s="133"/>
      <c r="FO252" s="133"/>
      <c r="FP252" s="133"/>
      <c r="FQ252" s="133"/>
      <c r="FR252" s="133"/>
      <c r="FS252" s="133"/>
      <c r="FT252" s="133"/>
      <c r="FU252" s="133"/>
      <c r="FV252" s="133"/>
      <c r="FW252" s="133"/>
      <c r="FX252" s="133"/>
      <c r="FY252" s="133"/>
      <c r="FZ252" s="133"/>
      <c r="GA252" s="133"/>
      <c r="GB252" s="133"/>
      <c r="GC252" s="133"/>
      <c r="GD252" s="133"/>
      <c r="GE252" s="133"/>
      <c r="GF252" s="133"/>
      <c r="GG252" s="133"/>
      <c r="GH252" s="133"/>
      <c r="GI252" s="133"/>
      <c r="GJ252" s="133"/>
      <c r="GK252" s="133"/>
      <c r="GL252" s="133"/>
      <c r="GM252" s="133"/>
      <c r="GN252" s="133"/>
      <c r="GO252" s="133"/>
      <c r="GP252" s="133"/>
      <c r="GQ252" s="133"/>
      <c r="GR252" s="133"/>
      <c r="GS252" s="133"/>
    </row>
    <row r="253" spans="1:201">
      <c r="A253" s="132"/>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3"/>
      <c r="CY253" s="133"/>
      <c r="CZ253" s="133"/>
      <c r="DA253" s="133"/>
      <c r="DB253" s="133"/>
      <c r="DC253" s="133"/>
      <c r="DD253" s="133"/>
      <c r="DE253" s="133"/>
      <c r="DF253" s="133"/>
      <c r="DG253" s="133"/>
      <c r="DH253" s="133"/>
      <c r="DI253" s="133"/>
      <c r="DJ253" s="133"/>
      <c r="DK253" s="133"/>
      <c r="DL253" s="133"/>
      <c r="DM253" s="133"/>
      <c r="DN253" s="133"/>
      <c r="DO253" s="133"/>
      <c r="DP253" s="133"/>
      <c r="DQ253" s="133"/>
      <c r="DR253" s="133"/>
      <c r="DS253" s="133"/>
      <c r="DT253" s="133"/>
      <c r="DU253" s="133"/>
      <c r="DV253" s="133"/>
      <c r="DW253" s="133"/>
      <c r="DX253" s="133"/>
      <c r="DY253" s="133"/>
      <c r="DZ253" s="133"/>
      <c r="EA253" s="133"/>
      <c r="EB253" s="133"/>
      <c r="EC253" s="133"/>
      <c r="ED253" s="133"/>
      <c r="EE253" s="133"/>
      <c r="EF253" s="133"/>
      <c r="EG253" s="133"/>
      <c r="EH253" s="133"/>
      <c r="EI253" s="133"/>
      <c r="EJ253" s="133"/>
      <c r="EK253" s="133"/>
      <c r="EL253" s="133"/>
      <c r="EM253" s="133"/>
      <c r="EN253" s="133"/>
      <c r="EO253" s="133"/>
      <c r="EP253" s="133"/>
      <c r="EQ253" s="133"/>
      <c r="ER253" s="133"/>
      <c r="ES253" s="133"/>
      <c r="ET253" s="133"/>
      <c r="EU253" s="133"/>
      <c r="EV253" s="133"/>
      <c r="EW253" s="133"/>
      <c r="EX253" s="133"/>
      <c r="EY253" s="133"/>
      <c r="EZ253" s="133"/>
      <c r="FA253" s="133"/>
      <c r="FB253" s="133"/>
      <c r="FC253" s="133"/>
      <c r="FD253" s="133"/>
      <c r="FE253" s="133"/>
      <c r="FF253" s="133"/>
      <c r="FG253" s="133"/>
      <c r="FH253" s="133"/>
      <c r="FI253" s="133"/>
      <c r="FJ253" s="133"/>
      <c r="FK253" s="133"/>
      <c r="FL253" s="133"/>
      <c r="FM253" s="133"/>
      <c r="FN253" s="133"/>
      <c r="FO253" s="133"/>
      <c r="FP253" s="133"/>
      <c r="FQ253" s="133"/>
      <c r="FR253" s="133"/>
      <c r="FS253" s="133"/>
      <c r="FT253" s="133"/>
      <c r="FU253" s="133"/>
      <c r="FV253" s="133"/>
      <c r="FW253" s="133"/>
      <c r="FX253" s="133"/>
      <c r="FY253" s="133"/>
      <c r="FZ253" s="133"/>
      <c r="GA253" s="133"/>
      <c r="GB253" s="133"/>
      <c r="GC253" s="133"/>
      <c r="GD253" s="133"/>
      <c r="GE253" s="133"/>
      <c r="GF253" s="133"/>
      <c r="GG253" s="133"/>
      <c r="GH253" s="133"/>
      <c r="GI253" s="133"/>
      <c r="GJ253" s="133"/>
      <c r="GK253" s="133"/>
      <c r="GL253" s="133"/>
      <c r="GM253" s="133"/>
      <c r="GN253" s="133"/>
      <c r="GO253" s="133"/>
      <c r="GP253" s="133"/>
      <c r="GQ253" s="133"/>
      <c r="GR253" s="133"/>
      <c r="GS253" s="133"/>
    </row>
    <row r="254" spans="1:201">
      <c r="A254" s="132"/>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c r="DF254" s="133"/>
      <c r="DG254" s="133"/>
      <c r="DH254" s="133"/>
      <c r="DI254" s="133"/>
      <c r="DJ254" s="133"/>
      <c r="DK254" s="133"/>
      <c r="DL254" s="133"/>
      <c r="DM254" s="133"/>
      <c r="DN254" s="133"/>
      <c r="DO254" s="133"/>
      <c r="DP254" s="133"/>
      <c r="DQ254" s="133"/>
      <c r="DR254" s="133"/>
      <c r="DS254" s="133"/>
      <c r="DT254" s="133"/>
      <c r="DU254" s="133"/>
      <c r="DV254" s="133"/>
      <c r="DW254" s="133"/>
      <c r="DX254" s="133"/>
      <c r="DY254" s="133"/>
      <c r="DZ254" s="133"/>
      <c r="EA254" s="133"/>
      <c r="EB254" s="133"/>
      <c r="EC254" s="133"/>
      <c r="ED254" s="133"/>
      <c r="EE254" s="133"/>
      <c r="EF254" s="133"/>
      <c r="EG254" s="133"/>
      <c r="EH254" s="133"/>
      <c r="EI254" s="133"/>
      <c r="EJ254" s="133"/>
      <c r="EK254" s="133"/>
      <c r="EL254" s="133"/>
      <c r="EM254" s="133"/>
      <c r="EN254" s="133"/>
      <c r="EO254" s="133"/>
      <c r="EP254" s="133"/>
      <c r="EQ254" s="133"/>
      <c r="ER254" s="133"/>
      <c r="ES254" s="133"/>
      <c r="ET254" s="133"/>
      <c r="EU254" s="133"/>
      <c r="EV254" s="133"/>
      <c r="EW254" s="133"/>
      <c r="EX254" s="133"/>
      <c r="EY254" s="133"/>
      <c r="EZ254" s="133"/>
      <c r="FA254" s="133"/>
      <c r="FB254" s="133"/>
      <c r="FC254" s="133"/>
      <c r="FD254" s="133"/>
      <c r="FE254" s="133"/>
      <c r="FF254" s="133"/>
      <c r="FG254" s="133"/>
      <c r="FH254" s="133"/>
      <c r="FI254" s="133"/>
      <c r="FJ254" s="133"/>
      <c r="FK254" s="133"/>
      <c r="FL254" s="133"/>
      <c r="FM254" s="133"/>
      <c r="FN254" s="133"/>
      <c r="FO254" s="133"/>
      <c r="FP254" s="133"/>
      <c r="FQ254" s="133"/>
      <c r="FR254" s="133"/>
      <c r="FS254" s="133"/>
      <c r="FT254" s="133"/>
      <c r="FU254" s="133"/>
      <c r="FV254" s="133"/>
      <c r="FW254" s="133"/>
      <c r="FX254" s="133"/>
      <c r="FY254" s="133"/>
      <c r="FZ254" s="133"/>
      <c r="GA254" s="133"/>
      <c r="GB254" s="133"/>
      <c r="GC254" s="133"/>
      <c r="GD254" s="133"/>
      <c r="GE254" s="133"/>
      <c r="GF254" s="133"/>
      <c r="GG254" s="133"/>
      <c r="GH254" s="133"/>
      <c r="GI254" s="133"/>
      <c r="GJ254" s="133"/>
      <c r="GK254" s="133"/>
      <c r="GL254" s="133"/>
      <c r="GM254" s="133"/>
      <c r="GN254" s="133"/>
      <c r="GO254" s="133"/>
      <c r="GP254" s="133"/>
      <c r="GQ254" s="133"/>
      <c r="GR254" s="133"/>
      <c r="GS254" s="133"/>
    </row>
    <row r="255" spans="1:201">
      <c r="A255" s="132"/>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c r="CZ255" s="133"/>
      <c r="DA255" s="133"/>
      <c r="DB255" s="133"/>
      <c r="DC255" s="133"/>
      <c r="DD255" s="133"/>
      <c r="DE255" s="133"/>
      <c r="DF255" s="133"/>
      <c r="DG255" s="133"/>
      <c r="DH255" s="133"/>
      <c r="DI255" s="133"/>
      <c r="DJ255" s="133"/>
      <c r="DK255" s="133"/>
      <c r="DL255" s="133"/>
      <c r="DM255" s="133"/>
      <c r="DN255" s="133"/>
      <c r="DO255" s="133"/>
      <c r="DP255" s="133"/>
      <c r="DQ255" s="133"/>
      <c r="DR255" s="133"/>
      <c r="DS255" s="133"/>
      <c r="DT255" s="133"/>
      <c r="DU255" s="133"/>
      <c r="DV255" s="133"/>
      <c r="DW255" s="133"/>
      <c r="DX255" s="133"/>
      <c r="DY255" s="133"/>
      <c r="DZ255" s="133"/>
      <c r="EA255" s="133"/>
      <c r="EB255" s="133"/>
      <c r="EC255" s="133"/>
      <c r="ED255" s="133"/>
      <c r="EE255" s="133"/>
      <c r="EF255" s="133"/>
      <c r="EG255" s="133"/>
      <c r="EH255" s="133"/>
      <c r="EI255" s="133"/>
      <c r="EJ255" s="133"/>
      <c r="EK255" s="133"/>
      <c r="EL255" s="133"/>
      <c r="EM255" s="133"/>
      <c r="EN255" s="133"/>
      <c r="EO255" s="133"/>
      <c r="EP255" s="133"/>
      <c r="EQ255" s="133"/>
      <c r="ER255" s="133"/>
      <c r="ES255" s="133"/>
      <c r="ET255" s="133"/>
      <c r="EU255" s="133"/>
      <c r="EV255" s="133"/>
      <c r="EW255" s="133"/>
      <c r="EX255" s="133"/>
      <c r="EY255" s="133"/>
      <c r="EZ255" s="133"/>
      <c r="FA255" s="133"/>
      <c r="FB255" s="133"/>
      <c r="FC255" s="133"/>
      <c r="FD255" s="133"/>
      <c r="FE255" s="133"/>
      <c r="FF255" s="133"/>
      <c r="FG255" s="133"/>
      <c r="FH255" s="133"/>
      <c r="FI255" s="133"/>
      <c r="FJ255" s="133"/>
      <c r="FK255" s="133"/>
      <c r="FL255" s="133"/>
      <c r="FM255" s="133"/>
      <c r="FN255" s="133"/>
      <c r="FO255" s="133"/>
      <c r="FP255" s="133"/>
      <c r="FQ255" s="133"/>
      <c r="FR255" s="133"/>
      <c r="FS255" s="133"/>
      <c r="FT255" s="133"/>
      <c r="FU255" s="133"/>
      <c r="FV255" s="133"/>
      <c r="FW255" s="133"/>
      <c r="FX255" s="133"/>
      <c r="FY255" s="133"/>
      <c r="FZ255" s="133"/>
      <c r="GA255" s="133"/>
      <c r="GB255" s="133"/>
      <c r="GC255" s="133"/>
      <c r="GD255" s="133"/>
      <c r="GE255" s="133"/>
      <c r="GF255" s="133"/>
      <c r="GG255" s="133"/>
      <c r="GH255" s="133"/>
      <c r="GI255" s="133"/>
      <c r="GJ255" s="133"/>
      <c r="GK255" s="133"/>
      <c r="GL255" s="133"/>
      <c r="GM255" s="133"/>
      <c r="GN255" s="133"/>
      <c r="GO255" s="133"/>
      <c r="GP255" s="133"/>
      <c r="GQ255" s="133"/>
      <c r="GR255" s="133"/>
      <c r="GS255" s="133"/>
    </row>
    <row r="256" spans="1:201">
      <c r="A256" s="132"/>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3"/>
      <c r="CY256" s="133"/>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3"/>
      <c r="EA256" s="133"/>
      <c r="EB256" s="133"/>
      <c r="EC256" s="133"/>
      <c r="ED256" s="133"/>
      <c r="EE256" s="133"/>
      <c r="EF256" s="133"/>
      <c r="EG256" s="133"/>
      <c r="EH256" s="133"/>
      <c r="EI256" s="133"/>
      <c r="EJ256" s="133"/>
      <c r="EK256" s="133"/>
      <c r="EL256" s="133"/>
      <c r="EM256" s="133"/>
      <c r="EN256" s="133"/>
      <c r="EO256" s="133"/>
      <c r="EP256" s="133"/>
      <c r="EQ256" s="133"/>
      <c r="ER256" s="133"/>
      <c r="ES256" s="133"/>
      <c r="ET256" s="133"/>
      <c r="EU256" s="133"/>
      <c r="EV256" s="133"/>
      <c r="EW256" s="133"/>
      <c r="EX256" s="133"/>
      <c r="EY256" s="133"/>
      <c r="EZ256" s="133"/>
      <c r="FA256" s="133"/>
      <c r="FB256" s="133"/>
      <c r="FC256" s="133"/>
      <c r="FD256" s="133"/>
      <c r="FE256" s="133"/>
      <c r="FF256" s="133"/>
      <c r="FG256" s="133"/>
      <c r="FH256" s="133"/>
      <c r="FI256" s="133"/>
      <c r="FJ256" s="133"/>
      <c r="FK256" s="133"/>
      <c r="FL256" s="133"/>
      <c r="FM256" s="133"/>
      <c r="FN256" s="133"/>
      <c r="FO256" s="133"/>
      <c r="FP256" s="133"/>
      <c r="FQ256" s="133"/>
      <c r="FR256" s="133"/>
      <c r="FS256" s="133"/>
      <c r="FT256" s="133"/>
      <c r="FU256" s="133"/>
      <c r="FV256" s="133"/>
      <c r="FW256" s="133"/>
      <c r="FX256" s="133"/>
      <c r="FY256" s="133"/>
      <c r="FZ256" s="133"/>
      <c r="GA256" s="133"/>
      <c r="GB256" s="133"/>
      <c r="GC256" s="133"/>
      <c r="GD256" s="133"/>
      <c r="GE256" s="133"/>
      <c r="GF256" s="133"/>
      <c r="GG256" s="133"/>
      <c r="GH256" s="133"/>
      <c r="GI256" s="133"/>
      <c r="GJ256" s="133"/>
      <c r="GK256" s="133"/>
      <c r="GL256" s="133"/>
      <c r="GM256" s="133"/>
      <c r="GN256" s="133"/>
      <c r="GO256" s="133"/>
      <c r="GP256" s="133"/>
      <c r="GQ256" s="133"/>
      <c r="GR256" s="133"/>
      <c r="GS256" s="133"/>
    </row>
    <row r="257" spans="1:201">
      <c r="A257" s="132"/>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3"/>
      <c r="CY257" s="133"/>
      <c r="CZ257" s="133"/>
      <c r="DA257" s="133"/>
      <c r="DB257" s="133"/>
      <c r="DC257" s="133"/>
      <c r="DD257" s="133"/>
      <c r="DE257" s="133"/>
      <c r="DF257" s="133"/>
      <c r="DG257" s="133"/>
      <c r="DH257" s="133"/>
      <c r="DI257" s="133"/>
      <c r="DJ257" s="133"/>
      <c r="DK257" s="133"/>
      <c r="DL257" s="133"/>
      <c r="DM257" s="133"/>
      <c r="DN257" s="133"/>
      <c r="DO257" s="133"/>
      <c r="DP257" s="133"/>
      <c r="DQ257" s="133"/>
      <c r="DR257" s="133"/>
      <c r="DS257" s="133"/>
      <c r="DT257" s="133"/>
      <c r="DU257" s="133"/>
      <c r="DV257" s="133"/>
      <c r="DW257" s="133"/>
      <c r="DX257" s="133"/>
      <c r="DY257" s="133"/>
      <c r="DZ257" s="133"/>
      <c r="EA257" s="133"/>
      <c r="EB257" s="133"/>
      <c r="EC257" s="133"/>
      <c r="ED257" s="133"/>
      <c r="EE257" s="133"/>
      <c r="EF257" s="133"/>
      <c r="EG257" s="133"/>
      <c r="EH257" s="133"/>
      <c r="EI257" s="133"/>
      <c r="EJ257" s="133"/>
      <c r="EK257" s="133"/>
      <c r="EL257" s="133"/>
      <c r="EM257" s="133"/>
      <c r="EN257" s="133"/>
      <c r="EO257" s="133"/>
      <c r="EP257" s="133"/>
      <c r="EQ257" s="133"/>
      <c r="ER257" s="133"/>
      <c r="ES257" s="133"/>
      <c r="ET257" s="133"/>
      <c r="EU257" s="133"/>
      <c r="EV257" s="133"/>
      <c r="EW257" s="133"/>
      <c r="EX257" s="133"/>
      <c r="EY257" s="133"/>
      <c r="EZ257" s="133"/>
      <c r="FA257" s="133"/>
      <c r="FB257" s="133"/>
      <c r="FC257" s="133"/>
      <c r="FD257" s="133"/>
      <c r="FE257" s="133"/>
      <c r="FF257" s="133"/>
      <c r="FG257" s="133"/>
      <c r="FH257" s="133"/>
      <c r="FI257" s="133"/>
      <c r="FJ257" s="133"/>
      <c r="FK257" s="133"/>
      <c r="FL257" s="133"/>
      <c r="FM257" s="133"/>
      <c r="FN257" s="133"/>
      <c r="FO257" s="133"/>
      <c r="FP257" s="133"/>
      <c r="FQ257" s="133"/>
      <c r="FR257" s="133"/>
      <c r="FS257" s="133"/>
      <c r="FT257" s="133"/>
      <c r="FU257" s="133"/>
      <c r="FV257" s="133"/>
      <c r="FW257" s="133"/>
      <c r="FX257" s="133"/>
      <c r="FY257" s="133"/>
      <c r="FZ257" s="133"/>
      <c r="GA257" s="133"/>
      <c r="GB257" s="133"/>
      <c r="GC257" s="133"/>
      <c r="GD257" s="133"/>
      <c r="GE257" s="133"/>
      <c r="GF257" s="133"/>
      <c r="GG257" s="133"/>
      <c r="GH257" s="133"/>
      <c r="GI257" s="133"/>
      <c r="GJ257" s="133"/>
      <c r="GK257" s="133"/>
      <c r="GL257" s="133"/>
      <c r="GM257" s="133"/>
      <c r="GN257" s="133"/>
      <c r="GO257" s="133"/>
      <c r="GP257" s="133"/>
      <c r="GQ257" s="133"/>
      <c r="GR257" s="133"/>
      <c r="GS257" s="133"/>
    </row>
    <row r="258" spans="1:201">
      <c r="A258" s="132"/>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3"/>
      <c r="CY258" s="133"/>
      <c r="CZ258" s="133"/>
      <c r="DA258" s="133"/>
      <c r="DB258" s="133"/>
      <c r="DC258" s="133"/>
      <c r="DD258" s="133"/>
      <c r="DE258" s="133"/>
      <c r="DF258" s="133"/>
      <c r="DG258" s="133"/>
      <c r="DH258" s="133"/>
      <c r="DI258" s="133"/>
      <c r="DJ258" s="133"/>
      <c r="DK258" s="133"/>
      <c r="DL258" s="133"/>
      <c r="DM258" s="133"/>
      <c r="DN258" s="133"/>
      <c r="DO258" s="133"/>
      <c r="DP258" s="133"/>
      <c r="DQ258" s="133"/>
      <c r="DR258" s="133"/>
      <c r="DS258" s="133"/>
      <c r="DT258" s="133"/>
      <c r="DU258" s="133"/>
      <c r="DV258" s="133"/>
      <c r="DW258" s="133"/>
      <c r="DX258" s="133"/>
      <c r="DY258" s="133"/>
      <c r="DZ258" s="133"/>
      <c r="EA258" s="133"/>
      <c r="EB258" s="133"/>
      <c r="EC258" s="133"/>
      <c r="ED258" s="133"/>
      <c r="EE258" s="133"/>
      <c r="EF258" s="133"/>
      <c r="EG258" s="133"/>
      <c r="EH258" s="133"/>
      <c r="EI258" s="133"/>
      <c r="EJ258" s="133"/>
      <c r="EK258" s="133"/>
      <c r="EL258" s="133"/>
      <c r="EM258" s="133"/>
      <c r="EN258" s="133"/>
      <c r="EO258" s="133"/>
      <c r="EP258" s="133"/>
      <c r="EQ258" s="133"/>
      <c r="ER258" s="133"/>
      <c r="ES258" s="133"/>
      <c r="ET258" s="133"/>
      <c r="EU258" s="133"/>
      <c r="EV258" s="133"/>
      <c r="EW258" s="133"/>
      <c r="EX258" s="133"/>
      <c r="EY258" s="133"/>
      <c r="EZ258" s="133"/>
      <c r="FA258" s="133"/>
      <c r="FB258" s="133"/>
      <c r="FC258" s="133"/>
      <c r="FD258" s="133"/>
      <c r="FE258" s="133"/>
      <c r="FF258" s="133"/>
      <c r="FG258" s="133"/>
      <c r="FH258" s="133"/>
      <c r="FI258" s="133"/>
      <c r="FJ258" s="133"/>
      <c r="FK258" s="133"/>
      <c r="FL258" s="133"/>
      <c r="FM258" s="133"/>
      <c r="FN258" s="133"/>
      <c r="FO258" s="133"/>
      <c r="FP258" s="133"/>
      <c r="FQ258" s="133"/>
      <c r="FR258" s="133"/>
      <c r="FS258" s="133"/>
      <c r="FT258" s="133"/>
      <c r="FU258" s="133"/>
      <c r="FV258" s="133"/>
      <c r="FW258" s="133"/>
      <c r="FX258" s="133"/>
      <c r="FY258" s="133"/>
      <c r="FZ258" s="133"/>
      <c r="GA258" s="133"/>
      <c r="GB258" s="133"/>
      <c r="GC258" s="133"/>
      <c r="GD258" s="133"/>
      <c r="GE258" s="133"/>
      <c r="GF258" s="133"/>
      <c r="GG258" s="133"/>
      <c r="GH258" s="133"/>
      <c r="GI258" s="133"/>
      <c r="GJ258" s="133"/>
      <c r="GK258" s="133"/>
      <c r="GL258" s="133"/>
      <c r="GM258" s="133"/>
      <c r="GN258" s="133"/>
      <c r="GO258" s="133"/>
      <c r="GP258" s="133"/>
      <c r="GQ258" s="133"/>
      <c r="GR258" s="133"/>
      <c r="GS258" s="133"/>
    </row>
    <row r="259" spans="1:201">
      <c r="A259" s="132"/>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W259" s="133"/>
      <c r="BX259" s="133"/>
      <c r="BY259" s="133"/>
      <c r="BZ259" s="133"/>
      <c r="CA259" s="133"/>
      <c r="CB259" s="133"/>
      <c r="CC259" s="133"/>
      <c r="CD259" s="133"/>
      <c r="CE259" s="133"/>
      <c r="CF259" s="133"/>
      <c r="CG259" s="133"/>
      <c r="CH259" s="133"/>
      <c r="CI259" s="133"/>
      <c r="CJ259" s="133"/>
      <c r="CK259" s="133"/>
      <c r="CL259" s="133"/>
      <c r="CM259" s="133"/>
      <c r="CN259" s="133"/>
      <c r="CO259" s="133"/>
      <c r="CP259" s="133"/>
      <c r="CQ259" s="133"/>
      <c r="CR259" s="133"/>
      <c r="CS259" s="133"/>
      <c r="CT259" s="133"/>
      <c r="CU259" s="133"/>
      <c r="CV259" s="133"/>
      <c r="CW259" s="133"/>
      <c r="CX259" s="133"/>
      <c r="CY259" s="133"/>
      <c r="CZ259" s="133"/>
      <c r="DA259" s="133"/>
      <c r="DB259" s="133"/>
      <c r="DC259" s="133"/>
      <c r="DD259" s="133"/>
      <c r="DE259" s="133"/>
      <c r="DF259" s="133"/>
      <c r="DG259" s="133"/>
      <c r="DH259" s="133"/>
      <c r="DI259" s="133"/>
      <c r="DJ259" s="133"/>
      <c r="DK259" s="133"/>
      <c r="DL259" s="133"/>
      <c r="DM259" s="133"/>
      <c r="DN259" s="133"/>
      <c r="DO259" s="133"/>
      <c r="DP259" s="133"/>
      <c r="DQ259" s="133"/>
      <c r="DR259" s="133"/>
      <c r="DS259" s="133"/>
      <c r="DT259" s="133"/>
      <c r="DU259" s="133"/>
      <c r="DV259" s="133"/>
      <c r="DW259" s="133"/>
      <c r="DX259" s="133"/>
      <c r="DY259" s="133"/>
      <c r="DZ259" s="133"/>
      <c r="EA259" s="133"/>
      <c r="EB259" s="133"/>
      <c r="EC259" s="133"/>
      <c r="ED259" s="133"/>
      <c r="EE259" s="133"/>
      <c r="EF259" s="133"/>
      <c r="EG259" s="133"/>
      <c r="EH259" s="133"/>
      <c r="EI259" s="133"/>
      <c r="EJ259" s="133"/>
      <c r="EK259" s="133"/>
      <c r="EL259" s="133"/>
      <c r="EM259" s="133"/>
      <c r="EN259" s="133"/>
      <c r="EO259" s="133"/>
      <c r="EP259" s="133"/>
      <c r="EQ259" s="133"/>
      <c r="ER259" s="133"/>
      <c r="ES259" s="133"/>
      <c r="ET259" s="133"/>
      <c r="EU259" s="133"/>
      <c r="EV259" s="133"/>
      <c r="EW259" s="133"/>
      <c r="EX259" s="133"/>
      <c r="EY259" s="133"/>
      <c r="EZ259" s="133"/>
      <c r="FA259" s="133"/>
      <c r="FB259" s="133"/>
      <c r="FC259" s="133"/>
      <c r="FD259" s="133"/>
      <c r="FE259" s="133"/>
      <c r="FF259" s="133"/>
      <c r="FG259" s="133"/>
      <c r="FH259" s="133"/>
      <c r="FI259" s="133"/>
      <c r="FJ259" s="133"/>
      <c r="FK259" s="133"/>
      <c r="FL259" s="133"/>
      <c r="FM259" s="133"/>
      <c r="FN259" s="133"/>
      <c r="FO259" s="133"/>
      <c r="FP259" s="133"/>
      <c r="FQ259" s="133"/>
      <c r="FR259" s="133"/>
      <c r="FS259" s="133"/>
      <c r="FT259" s="133"/>
      <c r="FU259" s="133"/>
      <c r="FV259" s="133"/>
      <c r="FW259" s="133"/>
      <c r="FX259" s="133"/>
      <c r="FY259" s="133"/>
      <c r="FZ259" s="133"/>
      <c r="GA259" s="133"/>
      <c r="GB259" s="133"/>
      <c r="GC259" s="133"/>
      <c r="GD259" s="133"/>
      <c r="GE259" s="133"/>
      <c r="GF259" s="133"/>
      <c r="GG259" s="133"/>
      <c r="GH259" s="133"/>
      <c r="GI259" s="133"/>
      <c r="GJ259" s="133"/>
      <c r="GK259" s="133"/>
      <c r="GL259" s="133"/>
      <c r="GM259" s="133"/>
      <c r="GN259" s="133"/>
      <c r="GO259" s="133"/>
      <c r="GP259" s="133"/>
      <c r="GQ259" s="133"/>
      <c r="GR259" s="133"/>
      <c r="GS259" s="133"/>
    </row>
    <row r="260" spans="1:201">
      <c r="A260" s="132"/>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3"/>
      <c r="CY260" s="133"/>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3"/>
      <c r="EA260" s="133"/>
      <c r="EB260" s="133"/>
      <c r="EC260" s="133"/>
      <c r="ED260" s="133"/>
      <c r="EE260" s="133"/>
      <c r="EF260" s="133"/>
      <c r="EG260" s="133"/>
      <c r="EH260" s="133"/>
      <c r="EI260" s="133"/>
      <c r="EJ260" s="133"/>
      <c r="EK260" s="133"/>
      <c r="EL260" s="133"/>
      <c r="EM260" s="133"/>
      <c r="EN260" s="133"/>
      <c r="EO260" s="133"/>
      <c r="EP260" s="133"/>
      <c r="EQ260" s="133"/>
      <c r="ER260" s="133"/>
      <c r="ES260" s="133"/>
      <c r="ET260" s="133"/>
      <c r="EU260" s="133"/>
      <c r="EV260" s="133"/>
      <c r="EW260" s="133"/>
      <c r="EX260" s="133"/>
      <c r="EY260" s="133"/>
      <c r="EZ260" s="133"/>
      <c r="FA260" s="133"/>
      <c r="FB260" s="133"/>
      <c r="FC260" s="133"/>
      <c r="FD260" s="133"/>
      <c r="FE260" s="133"/>
      <c r="FF260" s="133"/>
      <c r="FG260" s="133"/>
      <c r="FH260" s="133"/>
      <c r="FI260" s="133"/>
      <c r="FJ260" s="133"/>
      <c r="FK260" s="133"/>
      <c r="FL260" s="133"/>
      <c r="FM260" s="133"/>
      <c r="FN260" s="133"/>
      <c r="FO260" s="133"/>
      <c r="FP260" s="133"/>
      <c r="FQ260" s="133"/>
      <c r="FR260" s="133"/>
      <c r="FS260" s="133"/>
      <c r="FT260" s="133"/>
      <c r="FU260" s="133"/>
      <c r="FV260" s="133"/>
      <c r="FW260" s="133"/>
      <c r="FX260" s="133"/>
      <c r="FY260" s="133"/>
      <c r="FZ260" s="133"/>
      <c r="GA260" s="133"/>
      <c r="GB260" s="133"/>
      <c r="GC260" s="133"/>
      <c r="GD260" s="133"/>
      <c r="GE260" s="133"/>
      <c r="GF260" s="133"/>
      <c r="GG260" s="133"/>
      <c r="GH260" s="133"/>
      <c r="GI260" s="133"/>
      <c r="GJ260" s="133"/>
      <c r="GK260" s="133"/>
      <c r="GL260" s="133"/>
      <c r="GM260" s="133"/>
      <c r="GN260" s="133"/>
      <c r="GO260" s="133"/>
      <c r="GP260" s="133"/>
      <c r="GQ260" s="133"/>
      <c r="GR260" s="133"/>
      <c r="GS260" s="133"/>
    </row>
    <row r="261" spans="1:201">
      <c r="A261" s="132"/>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3"/>
      <c r="CY261" s="133"/>
      <c r="CZ261" s="133"/>
      <c r="DA261" s="133"/>
      <c r="DB261" s="133"/>
      <c r="DC261" s="133"/>
      <c r="DD261" s="133"/>
      <c r="DE261" s="133"/>
      <c r="DF261" s="133"/>
      <c r="DG261" s="133"/>
      <c r="DH261" s="133"/>
      <c r="DI261" s="133"/>
      <c r="DJ261" s="133"/>
      <c r="DK261" s="133"/>
      <c r="DL261" s="133"/>
      <c r="DM261" s="133"/>
      <c r="DN261" s="133"/>
      <c r="DO261" s="133"/>
      <c r="DP261" s="133"/>
      <c r="DQ261" s="133"/>
      <c r="DR261" s="133"/>
      <c r="DS261" s="133"/>
      <c r="DT261" s="133"/>
      <c r="DU261" s="133"/>
      <c r="DV261" s="133"/>
      <c r="DW261" s="133"/>
      <c r="DX261" s="133"/>
      <c r="DY261" s="133"/>
      <c r="DZ261" s="133"/>
      <c r="EA261" s="133"/>
      <c r="EB261" s="133"/>
      <c r="EC261" s="133"/>
      <c r="ED261" s="133"/>
      <c r="EE261" s="133"/>
      <c r="EF261" s="133"/>
      <c r="EG261" s="133"/>
      <c r="EH261" s="133"/>
      <c r="EI261" s="133"/>
      <c r="EJ261" s="133"/>
      <c r="EK261" s="133"/>
      <c r="EL261" s="133"/>
      <c r="EM261" s="133"/>
      <c r="EN261" s="133"/>
      <c r="EO261" s="133"/>
      <c r="EP261" s="133"/>
      <c r="EQ261" s="133"/>
      <c r="ER261" s="133"/>
      <c r="ES261" s="133"/>
      <c r="ET261" s="133"/>
      <c r="EU261" s="133"/>
      <c r="EV261" s="133"/>
      <c r="EW261" s="133"/>
      <c r="EX261" s="133"/>
      <c r="EY261" s="133"/>
      <c r="EZ261" s="133"/>
      <c r="FA261" s="133"/>
      <c r="FB261" s="133"/>
      <c r="FC261" s="133"/>
      <c r="FD261" s="133"/>
      <c r="FE261" s="133"/>
      <c r="FF261" s="133"/>
      <c r="FG261" s="133"/>
      <c r="FH261" s="133"/>
      <c r="FI261" s="133"/>
      <c r="FJ261" s="133"/>
      <c r="FK261" s="133"/>
      <c r="FL261" s="133"/>
      <c r="FM261" s="133"/>
      <c r="FN261" s="133"/>
      <c r="FO261" s="133"/>
      <c r="FP261" s="133"/>
      <c r="FQ261" s="133"/>
      <c r="FR261" s="133"/>
      <c r="FS261" s="133"/>
      <c r="FT261" s="133"/>
      <c r="FU261" s="133"/>
      <c r="FV261" s="133"/>
      <c r="FW261" s="133"/>
      <c r="FX261" s="133"/>
      <c r="FY261" s="133"/>
      <c r="FZ261" s="133"/>
      <c r="GA261" s="133"/>
      <c r="GB261" s="133"/>
      <c r="GC261" s="133"/>
      <c r="GD261" s="133"/>
      <c r="GE261" s="133"/>
      <c r="GF261" s="133"/>
      <c r="GG261" s="133"/>
      <c r="GH261" s="133"/>
      <c r="GI261" s="133"/>
      <c r="GJ261" s="133"/>
      <c r="GK261" s="133"/>
      <c r="GL261" s="133"/>
      <c r="GM261" s="133"/>
      <c r="GN261" s="133"/>
      <c r="GO261" s="133"/>
      <c r="GP261" s="133"/>
      <c r="GQ261" s="133"/>
      <c r="GR261" s="133"/>
      <c r="GS261" s="133"/>
    </row>
    <row r="262" spans="1:201">
      <c r="A262" s="132"/>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3"/>
      <c r="CY262" s="133"/>
      <c r="CZ262" s="133"/>
      <c r="DA262" s="133"/>
      <c r="DB262" s="133"/>
      <c r="DC262" s="133"/>
      <c r="DD262" s="133"/>
      <c r="DE262" s="133"/>
      <c r="DF262" s="133"/>
      <c r="DG262" s="133"/>
      <c r="DH262" s="133"/>
      <c r="DI262" s="133"/>
      <c r="DJ262" s="133"/>
      <c r="DK262" s="133"/>
      <c r="DL262" s="133"/>
      <c r="DM262" s="133"/>
      <c r="DN262" s="133"/>
      <c r="DO262" s="133"/>
      <c r="DP262" s="133"/>
      <c r="DQ262" s="133"/>
      <c r="DR262" s="133"/>
      <c r="DS262" s="133"/>
      <c r="DT262" s="133"/>
      <c r="DU262" s="133"/>
      <c r="DV262" s="133"/>
      <c r="DW262" s="133"/>
      <c r="DX262" s="133"/>
      <c r="DY262" s="133"/>
      <c r="DZ262" s="133"/>
      <c r="EA262" s="133"/>
      <c r="EB262" s="133"/>
      <c r="EC262" s="133"/>
      <c r="ED262" s="133"/>
      <c r="EE262" s="133"/>
      <c r="EF262" s="133"/>
      <c r="EG262" s="133"/>
      <c r="EH262" s="133"/>
      <c r="EI262" s="133"/>
      <c r="EJ262" s="133"/>
      <c r="EK262" s="133"/>
      <c r="EL262" s="133"/>
      <c r="EM262" s="133"/>
      <c r="EN262" s="133"/>
      <c r="EO262" s="133"/>
      <c r="EP262" s="133"/>
      <c r="EQ262" s="133"/>
      <c r="ER262" s="133"/>
      <c r="ES262" s="133"/>
      <c r="ET262" s="133"/>
      <c r="EU262" s="133"/>
      <c r="EV262" s="133"/>
      <c r="EW262" s="133"/>
      <c r="EX262" s="133"/>
      <c r="EY262" s="133"/>
      <c r="EZ262" s="133"/>
      <c r="FA262" s="133"/>
      <c r="FB262" s="133"/>
      <c r="FC262" s="133"/>
      <c r="FD262" s="133"/>
      <c r="FE262" s="133"/>
      <c r="FF262" s="133"/>
      <c r="FG262" s="133"/>
      <c r="FH262" s="133"/>
      <c r="FI262" s="133"/>
      <c r="FJ262" s="133"/>
      <c r="FK262" s="133"/>
      <c r="FL262" s="133"/>
      <c r="FM262" s="133"/>
      <c r="FN262" s="133"/>
      <c r="FO262" s="133"/>
      <c r="FP262" s="133"/>
      <c r="FQ262" s="133"/>
      <c r="FR262" s="133"/>
      <c r="FS262" s="133"/>
      <c r="FT262" s="133"/>
      <c r="FU262" s="133"/>
      <c r="FV262" s="133"/>
      <c r="FW262" s="133"/>
      <c r="FX262" s="133"/>
      <c r="FY262" s="133"/>
      <c r="FZ262" s="133"/>
      <c r="GA262" s="133"/>
      <c r="GB262" s="133"/>
      <c r="GC262" s="133"/>
      <c r="GD262" s="133"/>
      <c r="GE262" s="133"/>
      <c r="GF262" s="133"/>
      <c r="GG262" s="133"/>
      <c r="GH262" s="133"/>
      <c r="GI262" s="133"/>
      <c r="GJ262" s="133"/>
      <c r="GK262" s="133"/>
      <c r="GL262" s="133"/>
      <c r="GM262" s="133"/>
      <c r="GN262" s="133"/>
      <c r="GO262" s="133"/>
      <c r="GP262" s="133"/>
      <c r="GQ262" s="133"/>
      <c r="GR262" s="133"/>
      <c r="GS262" s="133"/>
    </row>
    <row r="263" spans="1:201">
      <c r="A263" s="132"/>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c r="CQ263" s="133"/>
      <c r="CR263" s="133"/>
      <c r="CS263" s="133"/>
      <c r="CT263" s="133"/>
      <c r="CU263" s="133"/>
      <c r="CV263" s="133"/>
      <c r="CW263" s="133"/>
      <c r="CX263" s="133"/>
      <c r="CY263" s="133"/>
      <c r="CZ263" s="133"/>
      <c r="DA263" s="133"/>
      <c r="DB263" s="133"/>
      <c r="DC263" s="133"/>
      <c r="DD263" s="133"/>
      <c r="DE263" s="133"/>
      <c r="DF263" s="133"/>
      <c r="DG263" s="133"/>
      <c r="DH263" s="133"/>
      <c r="DI263" s="133"/>
      <c r="DJ263" s="133"/>
      <c r="DK263" s="133"/>
      <c r="DL263" s="133"/>
      <c r="DM263" s="133"/>
      <c r="DN263" s="133"/>
      <c r="DO263" s="133"/>
      <c r="DP263" s="133"/>
      <c r="DQ263" s="133"/>
      <c r="DR263" s="133"/>
      <c r="DS263" s="133"/>
      <c r="DT263" s="133"/>
      <c r="DU263" s="133"/>
      <c r="DV263" s="133"/>
      <c r="DW263" s="133"/>
      <c r="DX263" s="133"/>
      <c r="DY263" s="133"/>
      <c r="DZ263" s="133"/>
      <c r="EA263" s="133"/>
      <c r="EB263" s="133"/>
      <c r="EC263" s="133"/>
      <c r="ED263" s="133"/>
      <c r="EE263" s="133"/>
      <c r="EF263" s="133"/>
      <c r="EG263" s="133"/>
      <c r="EH263" s="133"/>
      <c r="EI263" s="133"/>
      <c r="EJ263" s="133"/>
      <c r="EK263" s="133"/>
      <c r="EL263" s="133"/>
      <c r="EM263" s="133"/>
      <c r="EN263" s="133"/>
      <c r="EO263" s="133"/>
      <c r="EP263" s="133"/>
      <c r="EQ263" s="133"/>
      <c r="ER263" s="133"/>
      <c r="ES263" s="133"/>
      <c r="ET263" s="133"/>
      <c r="EU263" s="133"/>
      <c r="EV263" s="133"/>
      <c r="EW263" s="133"/>
      <c r="EX263" s="133"/>
      <c r="EY263" s="133"/>
      <c r="EZ263" s="133"/>
      <c r="FA263" s="133"/>
      <c r="FB263" s="133"/>
      <c r="FC263" s="133"/>
      <c r="FD263" s="133"/>
      <c r="FE263" s="133"/>
      <c r="FF263" s="133"/>
      <c r="FG263" s="133"/>
      <c r="FH263" s="133"/>
      <c r="FI263" s="133"/>
      <c r="FJ263" s="133"/>
      <c r="FK263" s="133"/>
      <c r="FL263" s="133"/>
      <c r="FM263" s="133"/>
      <c r="FN263" s="133"/>
      <c r="FO263" s="133"/>
      <c r="FP263" s="133"/>
      <c r="FQ263" s="133"/>
      <c r="FR263" s="133"/>
      <c r="FS263" s="133"/>
      <c r="FT263" s="133"/>
      <c r="FU263" s="133"/>
      <c r="FV263" s="133"/>
      <c r="FW263" s="133"/>
      <c r="FX263" s="133"/>
      <c r="FY263" s="133"/>
      <c r="FZ263" s="133"/>
      <c r="GA263" s="133"/>
      <c r="GB263" s="133"/>
      <c r="GC263" s="133"/>
      <c r="GD263" s="133"/>
      <c r="GE263" s="133"/>
      <c r="GF263" s="133"/>
      <c r="GG263" s="133"/>
      <c r="GH263" s="133"/>
      <c r="GI263" s="133"/>
      <c r="GJ263" s="133"/>
      <c r="GK263" s="133"/>
      <c r="GL263" s="133"/>
      <c r="GM263" s="133"/>
      <c r="GN263" s="133"/>
      <c r="GO263" s="133"/>
      <c r="GP263" s="133"/>
      <c r="GQ263" s="133"/>
      <c r="GR263" s="133"/>
      <c r="GS263" s="133"/>
    </row>
    <row r="264" spans="1:201">
      <c r="A264" s="132"/>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3"/>
      <c r="EA264" s="133"/>
      <c r="EB264" s="133"/>
      <c r="EC264" s="133"/>
      <c r="ED264" s="133"/>
      <c r="EE264" s="133"/>
      <c r="EF264" s="133"/>
      <c r="EG264" s="133"/>
      <c r="EH264" s="133"/>
      <c r="EI264" s="133"/>
      <c r="EJ264" s="133"/>
      <c r="EK264" s="133"/>
      <c r="EL264" s="133"/>
      <c r="EM264" s="133"/>
      <c r="EN264" s="133"/>
      <c r="EO264" s="133"/>
      <c r="EP264" s="133"/>
      <c r="EQ264" s="133"/>
      <c r="ER264" s="133"/>
      <c r="ES264" s="133"/>
      <c r="ET264" s="133"/>
      <c r="EU264" s="133"/>
      <c r="EV264" s="133"/>
      <c r="EW264" s="133"/>
      <c r="EX264" s="133"/>
      <c r="EY264" s="133"/>
      <c r="EZ264" s="133"/>
      <c r="FA264" s="133"/>
      <c r="FB264" s="133"/>
      <c r="FC264" s="133"/>
      <c r="FD264" s="133"/>
      <c r="FE264" s="133"/>
      <c r="FF264" s="133"/>
      <c r="FG264" s="133"/>
      <c r="FH264" s="133"/>
      <c r="FI264" s="133"/>
      <c r="FJ264" s="133"/>
      <c r="FK264" s="133"/>
      <c r="FL264" s="133"/>
      <c r="FM264" s="133"/>
      <c r="FN264" s="133"/>
      <c r="FO264" s="133"/>
      <c r="FP264" s="133"/>
      <c r="FQ264" s="133"/>
      <c r="FR264" s="133"/>
      <c r="FS264" s="133"/>
      <c r="FT264" s="133"/>
      <c r="FU264" s="133"/>
      <c r="FV264" s="133"/>
      <c r="FW264" s="133"/>
      <c r="FX264" s="133"/>
      <c r="FY264" s="133"/>
      <c r="FZ264" s="133"/>
      <c r="GA264" s="133"/>
      <c r="GB264" s="133"/>
      <c r="GC264" s="133"/>
      <c r="GD264" s="133"/>
      <c r="GE264" s="133"/>
      <c r="GF264" s="133"/>
      <c r="GG264" s="133"/>
      <c r="GH264" s="133"/>
      <c r="GI264" s="133"/>
      <c r="GJ264" s="133"/>
      <c r="GK264" s="133"/>
      <c r="GL264" s="133"/>
      <c r="GM264" s="133"/>
      <c r="GN264" s="133"/>
      <c r="GO264" s="133"/>
      <c r="GP264" s="133"/>
      <c r="GQ264" s="133"/>
      <c r="GR264" s="133"/>
      <c r="GS264" s="133"/>
    </row>
    <row r="265" spans="1:201">
      <c r="A265" s="132"/>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c r="DF265" s="133"/>
      <c r="DG265" s="133"/>
      <c r="DH265" s="133"/>
      <c r="DI265" s="133"/>
      <c r="DJ265" s="133"/>
      <c r="DK265" s="133"/>
      <c r="DL265" s="133"/>
      <c r="DM265" s="133"/>
      <c r="DN265" s="133"/>
      <c r="DO265" s="133"/>
      <c r="DP265" s="133"/>
      <c r="DQ265" s="133"/>
      <c r="DR265" s="133"/>
      <c r="DS265" s="133"/>
      <c r="DT265" s="133"/>
      <c r="DU265" s="133"/>
      <c r="DV265" s="133"/>
      <c r="DW265" s="133"/>
      <c r="DX265" s="133"/>
      <c r="DY265" s="133"/>
      <c r="DZ265" s="133"/>
      <c r="EA265" s="133"/>
      <c r="EB265" s="133"/>
      <c r="EC265" s="133"/>
      <c r="ED265" s="133"/>
      <c r="EE265" s="133"/>
      <c r="EF265" s="133"/>
      <c r="EG265" s="133"/>
      <c r="EH265" s="133"/>
      <c r="EI265" s="133"/>
      <c r="EJ265" s="133"/>
      <c r="EK265" s="133"/>
      <c r="EL265" s="133"/>
      <c r="EM265" s="133"/>
      <c r="EN265" s="133"/>
      <c r="EO265" s="133"/>
      <c r="EP265" s="133"/>
      <c r="EQ265" s="133"/>
      <c r="ER265" s="133"/>
      <c r="ES265" s="133"/>
      <c r="ET265" s="133"/>
      <c r="EU265" s="133"/>
      <c r="EV265" s="133"/>
      <c r="EW265" s="133"/>
      <c r="EX265" s="133"/>
      <c r="EY265" s="133"/>
      <c r="EZ265" s="133"/>
      <c r="FA265" s="133"/>
      <c r="FB265" s="133"/>
      <c r="FC265" s="133"/>
      <c r="FD265" s="133"/>
      <c r="FE265" s="133"/>
      <c r="FF265" s="133"/>
      <c r="FG265" s="133"/>
      <c r="FH265" s="133"/>
      <c r="FI265" s="133"/>
      <c r="FJ265" s="133"/>
      <c r="FK265" s="133"/>
      <c r="FL265" s="133"/>
      <c r="FM265" s="133"/>
      <c r="FN265" s="133"/>
      <c r="FO265" s="133"/>
      <c r="FP265" s="133"/>
      <c r="FQ265" s="133"/>
      <c r="FR265" s="133"/>
      <c r="FS265" s="133"/>
      <c r="FT265" s="133"/>
      <c r="FU265" s="133"/>
      <c r="FV265" s="133"/>
      <c r="FW265" s="133"/>
      <c r="FX265" s="133"/>
      <c r="FY265" s="133"/>
      <c r="FZ265" s="133"/>
      <c r="GA265" s="133"/>
      <c r="GB265" s="133"/>
      <c r="GC265" s="133"/>
      <c r="GD265" s="133"/>
      <c r="GE265" s="133"/>
      <c r="GF265" s="133"/>
      <c r="GG265" s="133"/>
      <c r="GH265" s="133"/>
      <c r="GI265" s="133"/>
      <c r="GJ265" s="133"/>
      <c r="GK265" s="133"/>
      <c r="GL265" s="133"/>
      <c r="GM265" s="133"/>
      <c r="GN265" s="133"/>
      <c r="GO265" s="133"/>
      <c r="GP265" s="133"/>
      <c r="GQ265" s="133"/>
      <c r="GR265" s="133"/>
      <c r="GS265" s="133"/>
    </row>
    <row r="266" spans="1:201">
      <c r="A266" s="132"/>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3"/>
      <c r="CY266" s="133"/>
      <c r="CZ266" s="133"/>
      <c r="DA266" s="133"/>
      <c r="DB266" s="133"/>
      <c r="DC266" s="133"/>
      <c r="DD266" s="133"/>
      <c r="DE266" s="133"/>
      <c r="DF266" s="133"/>
      <c r="DG266" s="133"/>
      <c r="DH266" s="133"/>
      <c r="DI266" s="133"/>
      <c r="DJ266" s="133"/>
      <c r="DK266" s="133"/>
      <c r="DL266" s="133"/>
      <c r="DM266" s="133"/>
      <c r="DN266" s="133"/>
      <c r="DO266" s="133"/>
      <c r="DP266" s="133"/>
      <c r="DQ266" s="133"/>
      <c r="DR266" s="133"/>
      <c r="DS266" s="133"/>
      <c r="DT266" s="133"/>
      <c r="DU266" s="133"/>
      <c r="DV266" s="133"/>
      <c r="DW266" s="133"/>
      <c r="DX266" s="133"/>
      <c r="DY266" s="133"/>
      <c r="DZ266" s="133"/>
      <c r="EA266" s="133"/>
      <c r="EB266" s="133"/>
      <c r="EC266" s="133"/>
      <c r="ED266" s="133"/>
      <c r="EE266" s="133"/>
      <c r="EF266" s="133"/>
      <c r="EG266" s="133"/>
      <c r="EH266" s="133"/>
      <c r="EI266" s="133"/>
      <c r="EJ266" s="133"/>
      <c r="EK266" s="133"/>
      <c r="EL266" s="133"/>
      <c r="EM266" s="133"/>
      <c r="EN266" s="133"/>
      <c r="EO266" s="133"/>
      <c r="EP266" s="133"/>
      <c r="EQ266" s="133"/>
      <c r="ER266" s="133"/>
      <c r="ES266" s="133"/>
      <c r="ET266" s="133"/>
      <c r="EU266" s="133"/>
      <c r="EV266" s="133"/>
      <c r="EW266" s="133"/>
      <c r="EX266" s="133"/>
      <c r="EY266" s="133"/>
      <c r="EZ266" s="133"/>
      <c r="FA266" s="133"/>
      <c r="FB266" s="133"/>
      <c r="FC266" s="133"/>
      <c r="FD266" s="133"/>
      <c r="FE266" s="133"/>
      <c r="FF266" s="133"/>
      <c r="FG266" s="133"/>
      <c r="FH266" s="133"/>
      <c r="FI266" s="133"/>
      <c r="FJ266" s="133"/>
      <c r="FK266" s="133"/>
      <c r="FL266" s="133"/>
      <c r="FM266" s="133"/>
      <c r="FN266" s="133"/>
      <c r="FO266" s="133"/>
      <c r="FP266" s="133"/>
      <c r="FQ266" s="133"/>
      <c r="FR266" s="133"/>
      <c r="FS266" s="133"/>
      <c r="FT266" s="133"/>
      <c r="FU266" s="133"/>
      <c r="FV266" s="133"/>
      <c r="FW266" s="133"/>
      <c r="FX266" s="133"/>
      <c r="FY266" s="133"/>
      <c r="FZ266" s="133"/>
      <c r="GA266" s="133"/>
      <c r="GB266" s="133"/>
      <c r="GC266" s="133"/>
      <c r="GD266" s="133"/>
      <c r="GE266" s="133"/>
      <c r="GF266" s="133"/>
      <c r="GG266" s="133"/>
      <c r="GH266" s="133"/>
      <c r="GI266" s="133"/>
      <c r="GJ266" s="133"/>
      <c r="GK266" s="133"/>
      <c r="GL266" s="133"/>
      <c r="GM266" s="133"/>
      <c r="GN266" s="133"/>
      <c r="GO266" s="133"/>
      <c r="GP266" s="133"/>
      <c r="GQ266" s="133"/>
      <c r="GR266" s="133"/>
      <c r="GS266" s="133"/>
    </row>
    <row r="267" spans="1:201">
      <c r="A267" s="132"/>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c r="CQ267" s="133"/>
      <c r="CR267" s="133"/>
      <c r="CS267" s="133"/>
      <c r="CT267" s="133"/>
      <c r="CU267" s="133"/>
      <c r="CV267" s="133"/>
      <c r="CW267" s="133"/>
      <c r="CX267" s="133"/>
      <c r="CY267" s="133"/>
      <c r="CZ267" s="133"/>
      <c r="DA267" s="133"/>
      <c r="DB267" s="133"/>
      <c r="DC267" s="133"/>
      <c r="DD267" s="133"/>
      <c r="DE267" s="133"/>
      <c r="DF267" s="133"/>
      <c r="DG267" s="133"/>
      <c r="DH267" s="133"/>
      <c r="DI267" s="133"/>
      <c r="DJ267" s="133"/>
      <c r="DK267" s="133"/>
      <c r="DL267" s="133"/>
      <c r="DM267" s="133"/>
      <c r="DN267" s="133"/>
      <c r="DO267" s="133"/>
      <c r="DP267" s="133"/>
      <c r="DQ267" s="133"/>
      <c r="DR267" s="133"/>
      <c r="DS267" s="133"/>
      <c r="DT267" s="133"/>
      <c r="DU267" s="133"/>
      <c r="DV267" s="133"/>
      <c r="DW267" s="133"/>
      <c r="DX267" s="133"/>
      <c r="DY267" s="133"/>
      <c r="DZ267" s="133"/>
      <c r="EA267" s="133"/>
      <c r="EB267" s="133"/>
      <c r="EC267" s="133"/>
      <c r="ED267" s="133"/>
      <c r="EE267" s="133"/>
      <c r="EF267" s="133"/>
      <c r="EG267" s="133"/>
      <c r="EH267" s="133"/>
      <c r="EI267" s="133"/>
      <c r="EJ267" s="133"/>
      <c r="EK267" s="133"/>
      <c r="EL267" s="133"/>
      <c r="EM267" s="133"/>
      <c r="EN267" s="133"/>
      <c r="EO267" s="133"/>
      <c r="EP267" s="133"/>
      <c r="EQ267" s="133"/>
      <c r="ER267" s="133"/>
      <c r="ES267" s="133"/>
      <c r="ET267" s="133"/>
      <c r="EU267" s="133"/>
      <c r="EV267" s="133"/>
      <c r="EW267" s="133"/>
      <c r="EX267" s="133"/>
      <c r="EY267" s="133"/>
      <c r="EZ267" s="133"/>
      <c r="FA267" s="133"/>
      <c r="FB267" s="133"/>
      <c r="FC267" s="133"/>
      <c r="FD267" s="133"/>
      <c r="FE267" s="133"/>
      <c r="FF267" s="133"/>
      <c r="FG267" s="133"/>
      <c r="FH267" s="133"/>
      <c r="FI267" s="133"/>
      <c r="FJ267" s="133"/>
      <c r="FK267" s="133"/>
      <c r="FL267" s="133"/>
      <c r="FM267" s="133"/>
      <c r="FN267" s="133"/>
      <c r="FO267" s="133"/>
      <c r="FP267" s="133"/>
      <c r="FQ267" s="133"/>
      <c r="FR267" s="133"/>
      <c r="FS267" s="133"/>
      <c r="FT267" s="133"/>
      <c r="FU267" s="133"/>
      <c r="FV267" s="133"/>
      <c r="FW267" s="133"/>
      <c r="FX267" s="133"/>
      <c r="FY267" s="133"/>
      <c r="FZ267" s="133"/>
      <c r="GA267" s="133"/>
      <c r="GB267" s="133"/>
      <c r="GC267" s="133"/>
      <c r="GD267" s="133"/>
      <c r="GE267" s="133"/>
      <c r="GF267" s="133"/>
      <c r="GG267" s="133"/>
      <c r="GH267" s="133"/>
      <c r="GI267" s="133"/>
      <c r="GJ267" s="133"/>
      <c r="GK267" s="133"/>
      <c r="GL267" s="133"/>
      <c r="GM267" s="133"/>
      <c r="GN267" s="133"/>
      <c r="GO267" s="133"/>
      <c r="GP267" s="133"/>
      <c r="GQ267" s="133"/>
      <c r="GR267" s="133"/>
      <c r="GS267" s="133"/>
    </row>
    <row r="268" spans="1:201">
      <c r="A268" s="132"/>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3"/>
      <c r="CY268" s="133"/>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3"/>
      <c r="EA268" s="133"/>
      <c r="EB268" s="133"/>
      <c r="EC268" s="133"/>
      <c r="ED268" s="133"/>
      <c r="EE268" s="133"/>
      <c r="EF268" s="133"/>
      <c r="EG268" s="133"/>
      <c r="EH268" s="133"/>
      <c r="EI268" s="133"/>
      <c r="EJ268" s="133"/>
      <c r="EK268" s="133"/>
      <c r="EL268" s="133"/>
      <c r="EM268" s="133"/>
      <c r="EN268" s="133"/>
      <c r="EO268" s="133"/>
      <c r="EP268" s="133"/>
      <c r="EQ268" s="133"/>
      <c r="ER268" s="133"/>
      <c r="ES268" s="133"/>
      <c r="ET268" s="133"/>
      <c r="EU268" s="133"/>
      <c r="EV268" s="133"/>
      <c r="EW268" s="133"/>
      <c r="EX268" s="133"/>
      <c r="EY268" s="133"/>
      <c r="EZ268" s="133"/>
      <c r="FA268" s="133"/>
      <c r="FB268" s="133"/>
      <c r="FC268" s="133"/>
      <c r="FD268" s="133"/>
      <c r="FE268" s="133"/>
      <c r="FF268" s="133"/>
      <c r="FG268" s="133"/>
      <c r="FH268" s="133"/>
      <c r="FI268" s="133"/>
      <c r="FJ268" s="133"/>
      <c r="FK268" s="133"/>
      <c r="FL268" s="133"/>
      <c r="FM268" s="133"/>
      <c r="FN268" s="133"/>
      <c r="FO268" s="133"/>
      <c r="FP268" s="133"/>
      <c r="FQ268" s="133"/>
      <c r="FR268" s="133"/>
      <c r="FS268" s="133"/>
      <c r="FT268" s="133"/>
      <c r="FU268" s="133"/>
      <c r="FV268" s="133"/>
      <c r="FW268" s="133"/>
      <c r="FX268" s="133"/>
      <c r="FY268" s="133"/>
      <c r="FZ268" s="133"/>
      <c r="GA268" s="133"/>
      <c r="GB268" s="133"/>
      <c r="GC268" s="133"/>
      <c r="GD268" s="133"/>
      <c r="GE268" s="133"/>
      <c r="GF268" s="133"/>
      <c r="GG268" s="133"/>
      <c r="GH268" s="133"/>
      <c r="GI268" s="133"/>
      <c r="GJ268" s="133"/>
      <c r="GK268" s="133"/>
      <c r="GL268" s="133"/>
      <c r="GM268" s="133"/>
      <c r="GN268" s="133"/>
      <c r="GO268" s="133"/>
      <c r="GP268" s="133"/>
      <c r="GQ268" s="133"/>
      <c r="GR268" s="133"/>
      <c r="GS268" s="133"/>
    </row>
    <row r="269" spans="1:201">
      <c r="A269" s="132"/>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3"/>
      <c r="CY269" s="133"/>
      <c r="CZ269" s="133"/>
      <c r="DA269" s="133"/>
      <c r="DB269" s="133"/>
      <c r="DC269" s="133"/>
      <c r="DD269" s="133"/>
      <c r="DE269" s="133"/>
      <c r="DF269" s="133"/>
      <c r="DG269" s="133"/>
      <c r="DH269" s="133"/>
      <c r="DI269" s="133"/>
      <c r="DJ269" s="133"/>
      <c r="DK269" s="133"/>
      <c r="DL269" s="133"/>
      <c r="DM269" s="133"/>
      <c r="DN269" s="133"/>
      <c r="DO269" s="133"/>
      <c r="DP269" s="133"/>
      <c r="DQ269" s="133"/>
      <c r="DR269" s="133"/>
      <c r="DS269" s="133"/>
      <c r="DT269" s="133"/>
      <c r="DU269" s="133"/>
      <c r="DV269" s="133"/>
      <c r="DW269" s="133"/>
      <c r="DX269" s="133"/>
      <c r="DY269" s="133"/>
      <c r="DZ269" s="133"/>
      <c r="EA269" s="133"/>
      <c r="EB269" s="133"/>
      <c r="EC269" s="133"/>
      <c r="ED269" s="133"/>
      <c r="EE269" s="133"/>
      <c r="EF269" s="133"/>
      <c r="EG269" s="133"/>
      <c r="EH269" s="133"/>
      <c r="EI269" s="133"/>
      <c r="EJ269" s="133"/>
      <c r="EK269" s="133"/>
      <c r="EL269" s="133"/>
      <c r="EM269" s="133"/>
      <c r="EN269" s="133"/>
      <c r="EO269" s="133"/>
      <c r="EP269" s="133"/>
      <c r="EQ269" s="133"/>
      <c r="ER269" s="133"/>
      <c r="ES269" s="133"/>
      <c r="ET269" s="133"/>
      <c r="EU269" s="133"/>
      <c r="EV269" s="133"/>
      <c r="EW269" s="133"/>
      <c r="EX269" s="133"/>
      <c r="EY269" s="133"/>
      <c r="EZ269" s="133"/>
      <c r="FA269" s="133"/>
      <c r="FB269" s="133"/>
      <c r="FC269" s="133"/>
      <c r="FD269" s="133"/>
      <c r="FE269" s="133"/>
      <c r="FF269" s="133"/>
      <c r="FG269" s="133"/>
      <c r="FH269" s="133"/>
      <c r="FI269" s="133"/>
      <c r="FJ269" s="133"/>
      <c r="FK269" s="133"/>
      <c r="FL269" s="133"/>
      <c r="FM269" s="133"/>
      <c r="FN269" s="133"/>
      <c r="FO269" s="133"/>
      <c r="FP269" s="133"/>
      <c r="FQ269" s="133"/>
      <c r="FR269" s="133"/>
      <c r="FS269" s="133"/>
      <c r="FT269" s="133"/>
      <c r="FU269" s="133"/>
      <c r="FV269" s="133"/>
      <c r="FW269" s="133"/>
      <c r="FX269" s="133"/>
      <c r="FY269" s="133"/>
      <c r="FZ269" s="133"/>
      <c r="GA269" s="133"/>
      <c r="GB269" s="133"/>
      <c r="GC269" s="133"/>
      <c r="GD269" s="133"/>
      <c r="GE269" s="133"/>
      <c r="GF269" s="133"/>
      <c r="GG269" s="133"/>
      <c r="GH269" s="133"/>
      <c r="GI269" s="133"/>
      <c r="GJ269" s="133"/>
      <c r="GK269" s="133"/>
      <c r="GL269" s="133"/>
      <c r="GM269" s="133"/>
      <c r="GN269" s="133"/>
      <c r="GO269" s="133"/>
      <c r="GP269" s="133"/>
      <c r="GQ269" s="133"/>
      <c r="GR269" s="133"/>
      <c r="GS269" s="133"/>
    </row>
    <row r="270" spans="1:201">
      <c r="A270" s="132"/>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c r="DF270" s="133"/>
      <c r="DG270" s="133"/>
      <c r="DH270" s="133"/>
      <c r="DI270" s="133"/>
      <c r="DJ270" s="133"/>
      <c r="DK270" s="133"/>
      <c r="DL270" s="133"/>
      <c r="DM270" s="133"/>
      <c r="DN270" s="133"/>
      <c r="DO270" s="133"/>
      <c r="DP270" s="133"/>
      <c r="DQ270" s="133"/>
      <c r="DR270" s="133"/>
      <c r="DS270" s="133"/>
      <c r="DT270" s="133"/>
      <c r="DU270" s="133"/>
      <c r="DV270" s="133"/>
      <c r="DW270" s="133"/>
      <c r="DX270" s="133"/>
      <c r="DY270" s="133"/>
      <c r="DZ270" s="133"/>
      <c r="EA270" s="133"/>
      <c r="EB270" s="133"/>
      <c r="EC270" s="133"/>
      <c r="ED270" s="133"/>
      <c r="EE270" s="133"/>
      <c r="EF270" s="133"/>
      <c r="EG270" s="133"/>
      <c r="EH270" s="133"/>
      <c r="EI270" s="133"/>
      <c r="EJ270" s="133"/>
      <c r="EK270" s="133"/>
      <c r="EL270" s="133"/>
      <c r="EM270" s="133"/>
      <c r="EN270" s="133"/>
      <c r="EO270" s="133"/>
      <c r="EP270" s="133"/>
      <c r="EQ270" s="133"/>
      <c r="ER270" s="133"/>
      <c r="ES270" s="133"/>
      <c r="ET270" s="133"/>
      <c r="EU270" s="133"/>
      <c r="EV270" s="133"/>
      <c r="EW270" s="133"/>
      <c r="EX270" s="133"/>
      <c r="EY270" s="133"/>
      <c r="EZ270" s="133"/>
      <c r="FA270" s="133"/>
      <c r="FB270" s="133"/>
      <c r="FC270" s="133"/>
      <c r="FD270" s="133"/>
      <c r="FE270" s="133"/>
      <c r="FF270" s="133"/>
      <c r="FG270" s="133"/>
      <c r="FH270" s="133"/>
      <c r="FI270" s="133"/>
      <c r="FJ270" s="133"/>
      <c r="FK270" s="133"/>
      <c r="FL270" s="133"/>
      <c r="FM270" s="133"/>
      <c r="FN270" s="133"/>
      <c r="FO270" s="133"/>
      <c r="FP270" s="133"/>
      <c r="FQ270" s="133"/>
      <c r="FR270" s="133"/>
      <c r="FS270" s="133"/>
      <c r="FT270" s="133"/>
      <c r="FU270" s="133"/>
      <c r="FV270" s="133"/>
      <c r="FW270" s="133"/>
      <c r="FX270" s="133"/>
      <c r="FY270" s="133"/>
      <c r="FZ270" s="133"/>
      <c r="GA270" s="133"/>
      <c r="GB270" s="133"/>
      <c r="GC270" s="133"/>
      <c r="GD270" s="133"/>
      <c r="GE270" s="133"/>
      <c r="GF270" s="133"/>
      <c r="GG270" s="133"/>
      <c r="GH270" s="133"/>
      <c r="GI270" s="133"/>
      <c r="GJ270" s="133"/>
      <c r="GK270" s="133"/>
      <c r="GL270" s="133"/>
      <c r="GM270" s="133"/>
      <c r="GN270" s="133"/>
      <c r="GO270" s="133"/>
      <c r="GP270" s="133"/>
      <c r="GQ270" s="133"/>
      <c r="GR270" s="133"/>
      <c r="GS270" s="133"/>
    </row>
    <row r="271" spans="1:201">
      <c r="A271" s="132"/>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3"/>
      <c r="DF271" s="133"/>
      <c r="DG271" s="133"/>
      <c r="DH271" s="133"/>
      <c r="DI271" s="133"/>
      <c r="DJ271" s="133"/>
      <c r="DK271" s="133"/>
      <c r="DL271" s="133"/>
      <c r="DM271" s="133"/>
      <c r="DN271" s="133"/>
      <c r="DO271" s="133"/>
      <c r="DP271" s="133"/>
      <c r="DQ271" s="133"/>
      <c r="DR271" s="133"/>
      <c r="DS271" s="133"/>
      <c r="DT271" s="133"/>
      <c r="DU271" s="133"/>
      <c r="DV271" s="133"/>
      <c r="DW271" s="133"/>
      <c r="DX271" s="133"/>
      <c r="DY271" s="133"/>
      <c r="DZ271" s="133"/>
      <c r="EA271" s="133"/>
      <c r="EB271" s="133"/>
      <c r="EC271" s="133"/>
      <c r="ED271" s="133"/>
      <c r="EE271" s="133"/>
      <c r="EF271" s="133"/>
      <c r="EG271" s="133"/>
      <c r="EH271" s="133"/>
      <c r="EI271" s="133"/>
      <c r="EJ271" s="133"/>
      <c r="EK271" s="133"/>
      <c r="EL271" s="133"/>
      <c r="EM271" s="133"/>
      <c r="EN271" s="133"/>
      <c r="EO271" s="133"/>
      <c r="EP271" s="133"/>
      <c r="EQ271" s="133"/>
      <c r="ER271" s="133"/>
      <c r="ES271" s="133"/>
      <c r="ET271" s="133"/>
      <c r="EU271" s="133"/>
      <c r="EV271" s="133"/>
      <c r="EW271" s="133"/>
      <c r="EX271" s="133"/>
      <c r="EY271" s="133"/>
      <c r="EZ271" s="133"/>
      <c r="FA271" s="133"/>
      <c r="FB271" s="133"/>
      <c r="FC271" s="133"/>
      <c r="FD271" s="133"/>
      <c r="FE271" s="133"/>
      <c r="FF271" s="133"/>
      <c r="FG271" s="133"/>
      <c r="FH271" s="133"/>
      <c r="FI271" s="133"/>
      <c r="FJ271" s="133"/>
      <c r="FK271" s="133"/>
      <c r="FL271" s="133"/>
      <c r="FM271" s="133"/>
      <c r="FN271" s="133"/>
      <c r="FO271" s="133"/>
      <c r="FP271" s="133"/>
      <c r="FQ271" s="133"/>
      <c r="FR271" s="133"/>
      <c r="FS271" s="133"/>
      <c r="FT271" s="133"/>
      <c r="FU271" s="133"/>
      <c r="FV271" s="133"/>
      <c r="FW271" s="133"/>
      <c r="FX271" s="133"/>
      <c r="FY271" s="133"/>
      <c r="FZ271" s="133"/>
      <c r="GA271" s="133"/>
      <c r="GB271" s="133"/>
      <c r="GC271" s="133"/>
      <c r="GD271" s="133"/>
      <c r="GE271" s="133"/>
      <c r="GF271" s="133"/>
      <c r="GG271" s="133"/>
      <c r="GH271" s="133"/>
      <c r="GI271" s="133"/>
      <c r="GJ271" s="133"/>
      <c r="GK271" s="133"/>
      <c r="GL271" s="133"/>
      <c r="GM271" s="133"/>
      <c r="GN271" s="133"/>
      <c r="GO271" s="133"/>
      <c r="GP271" s="133"/>
      <c r="GQ271" s="133"/>
      <c r="GR271" s="133"/>
      <c r="GS271" s="133"/>
    </row>
    <row r="272" spans="1:201">
      <c r="A272" s="132"/>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3"/>
      <c r="CY272" s="133"/>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3"/>
      <c r="EA272" s="133"/>
      <c r="EB272" s="133"/>
      <c r="EC272" s="133"/>
      <c r="ED272" s="133"/>
      <c r="EE272" s="133"/>
      <c r="EF272" s="133"/>
      <c r="EG272" s="133"/>
      <c r="EH272" s="133"/>
      <c r="EI272" s="133"/>
      <c r="EJ272" s="133"/>
      <c r="EK272" s="133"/>
      <c r="EL272" s="133"/>
      <c r="EM272" s="133"/>
      <c r="EN272" s="133"/>
      <c r="EO272" s="133"/>
      <c r="EP272" s="133"/>
      <c r="EQ272" s="133"/>
      <c r="ER272" s="133"/>
      <c r="ES272" s="133"/>
      <c r="ET272" s="133"/>
      <c r="EU272" s="133"/>
      <c r="EV272" s="133"/>
      <c r="EW272" s="133"/>
      <c r="EX272" s="133"/>
      <c r="EY272" s="133"/>
      <c r="EZ272" s="133"/>
      <c r="FA272" s="133"/>
      <c r="FB272" s="133"/>
      <c r="FC272" s="133"/>
      <c r="FD272" s="133"/>
      <c r="FE272" s="133"/>
      <c r="FF272" s="133"/>
      <c r="FG272" s="133"/>
      <c r="FH272" s="133"/>
      <c r="FI272" s="133"/>
      <c r="FJ272" s="133"/>
      <c r="FK272" s="133"/>
      <c r="FL272" s="133"/>
      <c r="FM272" s="133"/>
      <c r="FN272" s="133"/>
      <c r="FO272" s="133"/>
      <c r="FP272" s="133"/>
      <c r="FQ272" s="133"/>
      <c r="FR272" s="133"/>
      <c r="FS272" s="133"/>
      <c r="FT272" s="133"/>
      <c r="FU272" s="133"/>
      <c r="FV272" s="133"/>
      <c r="FW272" s="133"/>
      <c r="FX272" s="133"/>
      <c r="FY272" s="133"/>
      <c r="FZ272" s="133"/>
      <c r="GA272" s="133"/>
      <c r="GB272" s="133"/>
      <c r="GC272" s="133"/>
      <c r="GD272" s="133"/>
      <c r="GE272" s="133"/>
      <c r="GF272" s="133"/>
      <c r="GG272" s="133"/>
      <c r="GH272" s="133"/>
      <c r="GI272" s="133"/>
      <c r="GJ272" s="133"/>
      <c r="GK272" s="133"/>
      <c r="GL272" s="133"/>
      <c r="GM272" s="133"/>
      <c r="GN272" s="133"/>
      <c r="GO272" s="133"/>
      <c r="GP272" s="133"/>
      <c r="GQ272" s="133"/>
      <c r="GR272" s="133"/>
      <c r="GS272" s="133"/>
    </row>
    <row r="273" spans="1:201">
      <c r="A273" s="132"/>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c r="CZ273" s="133"/>
      <c r="DA273" s="133"/>
      <c r="DB273" s="133"/>
      <c r="DC273" s="133"/>
      <c r="DD273" s="133"/>
      <c r="DE273" s="133"/>
      <c r="DF273" s="133"/>
      <c r="DG273" s="133"/>
      <c r="DH273" s="133"/>
      <c r="DI273" s="133"/>
      <c r="DJ273" s="133"/>
      <c r="DK273" s="133"/>
      <c r="DL273" s="133"/>
      <c r="DM273" s="133"/>
      <c r="DN273" s="133"/>
      <c r="DO273" s="133"/>
      <c r="DP273" s="133"/>
      <c r="DQ273" s="133"/>
      <c r="DR273" s="133"/>
      <c r="DS273" s="133"/>
      <c r="DT273" s="133"/>
      <c r="DU273" s="133"/>
      <c r="DV273" s="133"/>
      <c r="DW273" s="133"/>
      <c r="DX273" s="133"/>
      <c r="DY273" s="133"/>
      <c r="DZ273" s="133"/>
      <c r="EA273" s="133"/>
      <c r="EB273" s="133"/>
      <c r="EC273" s="133"/>
      <c r="ED273" s="133"/>
      <c r="EE273" s="133"/>
      <c r="EF273" s="133"/>
      <c r="EG273" s="133"/>
      <c r="EH273" s="133"/>
      <c r="EI273" s="133"/>
      <c r="EJ273" s="133"/>
      <c r="EK273" s="133"/>
      <c r="EL273" s="133"/>
      <c r="EM273" s="133"/>
      <c r="EN273" s="133"/>
      <c r="EO273" s="133"/>
      <c r="EP273" s="133"/>
      <c r="EQ273" s="133"/>
      <c r="ER273" s="133"/>
      <c r="ES273" s="133"/>
      <c r="ET273" s="133"/>
      <c r="EU273" s="133"/>
      <c r="EV273" s="133"/>
      <c r="EW273" s="133"/>
      <c r="EX273" s="133"/>
      <c r="EY273" s="133"/>
      <c r="EZ273" s="133"/>
      <c r="FA273" s="133"/>
      <c r="FB273" s="133"/>
      <c r="FC273" s="133"/>
      <c r="FD273" s="133"/>
      <c r="FE273" s="133"/>
      <c r="FF273" s="133"/>
      <c r="FG273" s="133"/>
      <c r="FH273" s="133"/>
      <c r="FI273" s="133"/>
      <c r="FJ273" s="133"/>
      <c r="FK273" s="133"/>
      <c r="FL273" s="133"/>
      <c r="FM273" s="133"/>
      <c r="FN273" s="133"/>
      <c r="FO273" s="133"/>
      <c r="FP273" s="133"/>
      <c r="FQ273" s="133"/>
      <c r="FR273" s="133"/>
      <c r="FS273" s="133"/>
      <c r="FT273" s="133"/>
      <c r="FU273" s="133"/>
      <c r="FV273" s="133"/>
      <c r="FW273" s="133"/>
      <c r="FX273" s="133"/>
      <c r="FY273" s="133"/>
      <c r="FZ273" s="133"/>
      <c r="GA273" s="133"/>
      <c r="GB273" s="133"/>
      <c r="GC273" s="133"/>
      <c r="GD273" s="133"/>
      <c r="GE273" s="133"/>
      <c r="GF273" s="133"/>
      <c r="GG273" s="133"/>
      <c r="GH273" s="133"/>
      <c r="GI273" s="133"/>
      <c r="GJ273" s="133"/>
      <c r="GK273" s="133"/>
      <c r="GL273" s="133"/>
      <c r="GM273" s="133"/>
      <c r="GN273" s="133"/>
      <c r="GO273" s="133"/>
      <c r="GP273" s="133"/>
      <c r="GQ273" s="133"/>
      <c r="GR273" s="133"/>
      <c r="GS273" s="133"/>
    </row>
    <row r="274" spans="1:201">
      <c r="A274" s="132"/>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c r="CZ274" s="133"/>
      <c r="DA274" s="133"/>
      <c r="DB274" s="133"/>
      <c r="DC274" s="133"/>
      <c r="DD274" s="133"/>
      <c r="DE274" s="133"/>
      <c r="DF274" s="133"/>
      <c r="DG274" s="133"/>
      <c r="DH274" s="133"/>
      <c r="DI274" s="133"/>
      <c r="DJ274" s="133"/>
      <c r="DK274" s="133"/>
      <c r="DL274" s="133"/>
      <c r="DM274" s="133"/>
      <c r="DN274" s="133"/>
      <c r="DO274" s="133"/>
      <c r="DP274" s="133"/>
      <c r="DQ274" s="133"/>
      <c r="DR274" s="133"/>
      <c r="DS274" s="133"/>
      <c r="DT274" s="133"/>
      <c r="DU274" s="133"/>
      <c r="DV274" s="133"/>
      <c r="DW274" s="133"/>
      <c r="DX274" s="133"/>
      <c r="DY274" s="133"/>
      <c r="DZ274" s="133"/>
      <c r="EA274" s="133"/>
      <c r="EB274" s="133"/>
      <c r="EC274" s="133"/>
      <c r="ED274" s="133"/>
      <c r="EE274" s="133"/>
      <c r="EF274" s="133"/>
      <c r="EG274" s="133"/>
      <c r="EH274" s="133"/>
      <c r="EI274" s="133"/>
      <c r="EJ274" s="133"/>
      <c r="EK274" s="133"/>
      <c r="EL274" s="133"/>
      <c r="EM274" s="133"/>
      <c r="EN274" s="133"/>
      <c r="EO274" s="133"/>
      <c r="EP274" s="133"/>
      <c r="EQ274" s="133"/>
      <c r="ER274" s="133"/>
      <c r="ES274" s="133"/>
      <c r="ET274" s="133"/>
      <c r="EU274" s="133"/>
      <c r="EV274" s="133"/>
      <c r="EW274" s="133"/>
      <c r="EX274" s="133"/>
      <c r="EY274" s="133"/>
      <c r="EZ274" s="133"/>
      <c r="FA274" s="133"/>
      <c r="FB274" s="133"/>
      <c r="FC274" s="133"/>
      <c r="FD274" s="133"/>
      <c r="FE274" s="133"/>
      <c r="FF274" s="133"/>
      <c r="FG274" s="133"/>
      <c r="FH274" s="133"/>
      <c r="FI274" s="133"/>
      <c r="FJ274" s="133"/>
      <c r="FK274" s="133"/>
      <c r="FL274" s="133"/>
      <c r="FM274" s="133"/>
      <c r="FN274" s="133"/>
      <c r="FO274" s="133"/>
      <c r="FP274" s="133"/>
      <c r="FQ274" s="133"/>
      <c r="FR274" s="133"/>
      <c r="FS274" s="133"/>
      <c r="FT274" s="133"/>
      <c r="FU274" s="133"/>
      <c r="FV274" s="133"/>
      <c r="FW274" s="133"/>
      <c r="FX274" s="133"/>
      <c r="FY274" s="133"/>
      <c r="FZ274" s="133"/>
      <c r="GA274" s="133"/>
      <c r="GB274" s="133"/>
      <c r="GC274" s="133"/>
      <c r="GD274" s="133"/>
      <c r="GE274" s="133"/>
      <c r="GF274" s="133"/>
      <c r="GG274" s="133"/>
      <c r="GH274" s="133"/>
      <c r="GI274" s="133"/>
      <c r="GJ274" s="133"/>
      <c r="GK274" s="133"/>
      <c r="GL274" s="133"/>
      <c r="GM274" s="133"/>
      <c r="GN274" s="133"/>
      <c r="GO274" s="133"/>
      <c r="GP274" s="133"/>
      <c r="GQ274" s="133"/>
      <c r="GR274" s="133"/>
      <c r="GS274" s="133"/>
    </row>
    <row r="275" spans="1:201">
      <c r="A275" s="132"/>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DA275" s="133"/>
      <c r="DB275" s="133"/>
      <c r="DC275" s="133"/>
      <c r="DD275" s="133"/>
      <c r="DE275" s="133"/>
      <c r="DF275" s="133"/>
      <c r="DG275" s="133"/>
      <c r="DH275" s="133"/>
      <c r="DI275" s="133"/>
      <c r="DJ275" s="133"/>
      <c r="DK275" s="133"/>
      <c r="DL275" s="133"/>
      <c r="DM275" s="133"/>
      <c r="DN275" s="133"/>
      <c r="DO275" s="133"/>
      <c r="DP275" s="133"/>
      <c r="DQ275" s="133"/>
      <c r="DR275" s="133"/>
      <c r="DS275" s="133"/>
      <c r="DT275" s="133"/>
      <c r="DU275" s="133"/>
      <c r="DV275" s="133"/>
      <c r="DW275" s="133"/>
      <c r="DX275" s="133"/>
      <c r="DY275" s="133"/>
      <c r="DZ275" s="133"/>
      <c r="EA275" s="133"/>
      <c r="EB275" s="133"/>
      <c r="EC275" s="133"/>
      <c r="ED275" s="133"/>
      <c r="EE275" s="133"/>
      <c r="EF275" s="133"/>
      <c r="EG275" s="133"/>
      <c r="EH275" s="133"/>
      <c r="EI275" s="133"/>
      <c r="EJ275" s="133"/>
      <c r="EK275" s="133"/>
      <c r="EL275" s="133"/>
      <c r="EM275" s="133"/>
      <c r="EN275" s="133"/>
      <c r="EO275" s="133"/>
      <c r="EP275" s="133"/>
      <c r="EQ275" s="133"/>
      <c r="ER275" s="133"/>
      <c r="ES275" s="133"/>
      <c r="ET275" s="133"/>
      <c r="EU275" s="133"/>
      <c r="EV275" s="133"/>
      <c r="EW275" s="133"/>
      <c r="EX275" s="133"/>
      <c r="EY275" s="133"/>
      <c r="EZ275" s="133"/>
      <c r="FA275" s="133"/>
      <c r="FB275" s="133"/>
      <c r="FC275" s="133"/>
      <c r="FD275" s="133"/>
      <c r="FE275" s="133"/>
      <c r="FF275" s="133"/>
      <c r="FG275" s="133"/>
      <c r="FH275" s="133"/>
      <c r="FI275" s="133"/>
      <c r="FJ275" s="133"/>
      <c r="FK275" s="133"/>
      <c r="FL275" s="133"/>
      <c r="FM275" s="133"/>
      <c r="FN275" s="133"/>
      <c r="FO275" s="133"/>
      <c r="FP275" s="133"/>
      <c r="FQ275" s="133"/>
      <c r="FR275" s="133"/>
      <c r="FS275" s="133"/>
      <c r="FT275" s="133"/>
      <c r="FU275" s="133"/>
      <c r="FV275" s="133"/>
      <c r="FW275" s="133"/>
      <c r="FX275" s="133"/>
      <c r="FY275" s="133"/>
      <c r="FZ275" s="133"/>
      <c r="GA275" s="133"/>
      <c r="GB275" s="133"/>
      <c r="GC275" s="133"/>
      <c r="GD275" s="133"/>
      <c r="GE275" s="133"/>
      <c r="GF275" s="133"/>
      <c r="GG275" s="133"/>
      <c r="GH275" s="133"/>
      <c r="GI275" s="133"/>
      <c r="GJ275" s="133"/>
      <c r="GK275" s="133"/>
      <c r="GL275" s="133"/>
      <c r="GM275" s="133"/>
      <c r="GN275" s="133"/>
      <c r="GO275" s="133"/>
      <c r="GP275" s="133"/>
      <c r="GQ275" s="133"/>
      <c r="GR275" s="133"/>
      <c r="GS275" s="133"/>
    </row>
    <row r="276" spans="1:201">
      <c r="A276" s="132"/>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c r="CZ276" s="133"/>
      <c r="DA276" s="133"/>
      <c r="DB276" s="133"/>
      <c r="DC276" s="133"/>
      <c r="DD276" s="133"/>
      <c r="DE276" s="133"/>
      <c r="DF276" s="133"/>
      <c r="DG276" s="133"/>
      <c r="DH276" s="133"/>
      <c r="DI276" s="133"/>
      <c r="DJ276" s="133"/>
      <c r="DK276" s="133"/>
      <c r="DL276" s="133"/>
      <c r="DM276" s="133"/>
      <c r="DN276" s="133"/>
      <c r="DO276" s="133"/>
      <c r="DP276" s="133"/>
      <c r="DQ276" s="133"/>
      <c r="DR276" s="133"/>
      <c r="DS276" s="133"/>
      <c r="DT276" s="133"/>
      <c r="DU276" s="133"/>
      <c r="DV276" s="133"/>
      <c r="DW276" s="133"/>
      <c r="DX276" s="133"/>
      <c r="DY276" s="133"/>
      <c r="DZ276" s="133"/>
      <c r="EA276" s="133"/>
      <c r="EB276" s="133"/>
      <c r="EC276" s="133"/>
      <c r="ED276" s="133"/>
      <c r="EE276" s="133"/>
      <c r="EF276" s="133"/>
      <c r="EG276" s="133"/>
      <c r="EH276" s="133"/>
      <c r="EI276" s="133"/>
      <c r="EJ276" s="133"/>
      <c r="EK276" s="133"/>
      <c r="EL276" s="133"/>
      <c r="EM276" s="133"/>
      <c r="EN276" s="133"/>
      <c r="EO276" s="133"/>
      <c r="EP276" s="133"/>
      <c r="EQ276" s="133"/>
      <c r="ER276" s="133"/>
      <c r="ES276" s="133"/>
      <c r="ET276" s="133"/>
      <c r="EU276" s="133"/>
      <c r="EV276" s="133"/>
      <c r="EW276" s="133"/>
      <c r="EX276" s="133"/>
      <c r="EY276" s="133"/>
      <c r="EZ276" s="133"/>
      <c r="FA276" s="133"/>
      <c r="FB276" s="133"/>
      <c r="FC276" s="133"/>
      <c r="FD276" s="133"/>
      <c r="FE276" s="133"/>
      <c r="FF276" s="133"/>
      <c r="FG276" s="133"/>
      <c r="FH276" s="133"/>
      <c r="FI276" s="133"/>
      <c r="FJ276" s="133"/>
      <c r="FK276" s="133"/>
      <c r="FL276" s="133"/>
      <c r="FM276" s="133"/>
      <c r="FN276" s="133"/>
      <c r="FO276" s="133"/>
      <c r="FP276" s="133"/>
      <c r="FQ276" s="133"/>
      <c r="FR276" s="133"/>
      <c r="FS276" s="133"/>
      <c r="FT276" s="133"/>
      <c r="FU276" s="133"/>
      <c r="FV276" s="133"/>
      <c r="FW276" s="133"/>
      <c r="FX276" s="133"/>
      <c r="FY276" s="133"/>
      <c r="FZ276" s="133"/>
      <c r="GA276" s="133"/>
      <c r="GB276" s="133"/>
      <c r="GC276" s="133"/>
      <c r="GD276" s="133"/>
      <c r="GE276" s="133"/>
      <c r="GF276" s="133"/>
      <c r="GG276" s="133"/>
      <c r="GH276" s="133"/>
      <c r="GI276" s="133"/>
      <c r="GJ276" s="133"/>
      <c r="GK276" s="133"/>
      <c r="GL276" s="133"/>
      <c r="GM276" s="133"/>
      <c r="GN276" s="133"/>
      <c r="GO276" s="133"/>
      <c r="GP276" s="133"/>
      <c r="GQ276" s="133"/>
      <c r="GR276" s="133"/>
      <c r="GS276" s="133"/>
    </row>
    <row r="277" spans="1:201">
      <c r="A277" s="132"/>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c r="CZ277" s="133"/>
      <c r="DA277" s="133"/>
      <c r="DB277" s="133"/>
      <c r="DC277" s="133"/>
      <c r="DD277" s="133"/>
      <c r="DE277" s="133"/>
      <c r="DF277" s="133"/>
      <c r="DG277" s="133"/>
      <c r="DH277" s="133"/>
      <c r="DI277" s="133"/>
      <c r="DJ277" s="133"/>
      <c r="DK277" s="133"/>
      <c r="DL277" s="133"/>
      <c r="DM277" s="133"/>
      <c r="DN277" s="133"/>
      <c r="DO277" s="133"/>
      <c r="DP277" s="133"/>
      <c r="DQ277" s="133"/>
      <c r="DR277" s="133"/>
      <c r="DS277" s="133"/>
      <c r="DT277" s="133"/>
      <c r="DU277" s="133"/>
      <c r="DV277" s="133"/>
      <c r="DW277" s="133"/>
      <c r="DX277" s="133"/>
      <c r="DY277" s="133"/>
      <c r="DZ277" s="133"/>
      <c r="EA277" s="133"/>
      <c r="EB277" s="133"/>
      <c r="EC277" s="133"/>
      <c r="ED277" s="133"/>
      <c r="EE277" s="133"/>
      <c r="EF277" s="133"/>
      <c r="EG277" s="133"/>
      <c r="EH277" s="133"/>
      <c r="EI277" s="133"/>
      <c r="EJ277" s="133"/>
      <c r="EK277" s="133"/>
      <c r="EL277" s="133"/>
      <c r="EM277" s="133"/>
      <c r="EN277" s="133"/>
      <c r="EO277" s="133"/>
      <c r="EP277" s="133"/>
      <c r="EQ277" s="133"/>
      <c r="ER277" s="133"/>
      <c r="ES277" s="133"/>
      <c r="ET277" s="133"/>
      <c r="EU277" s="133"/>
      <c r="EV277" s="133"/>
      <c r="EW277" s="133"/>
      <c r="EX277" s="133"/>
      <c r="EY277" s="133"/>
      <c r="EZ277" s="133"/>
      <c r="FA277" s="133"/>
      <c r="FB277" s="133"/>
      <c r="FC277" s="133"/>
      <c r="FD277" s="133"/>
      <c r="FE277" s="133"/>
      <c r="FF277" s="133"/>
      <c r="FG277" s="133"/>
      <c r="FH277" s="133"/>
      <c r="FI277" s="133"/>
      <c r="FJ277" s="133"/>
      <c r="FK277" s="133"/>
      <c r="FL277" s="133"/>
      <c r="FM277" s="133"/>
      <c r="FN277" s="133"/>
      <c r="FO277" s="133"/>
      <c r="FP277" s="133"/>
      <c r="FQ277" s="133"/>
      <c r="FR277" s="133"/>
      <c r="FS277" s="133"/>
      <c r="FT277" s="133"/>
      <c r="FU277" s="133"/>
      <c r="FV277" s="133"/>
      <c r="FW277" s="133"/>
      <c r="FX277" s="133"/>
      <c r="FY277" s="133"/>
      <c r="FZ277" s="133"/>
      <c r="GA277" s="133"/>
      <c r="GB277" s="133"/>
      <c r="GC277" s="133"/>
      <c r="GD277" s="133"/>
      <c r="GE277" s="133"/>
      <c r="GF277" s="133"/>
      <c r="GG277" s="133"/>
      <c r="GH277" s="133"/>
      <c r="GI277" s="133"/>
      <c r="GJ277" s="133"/>
      <c r="GK277" s="133"/>
      <c r="GL277" s="133"/>
      <c r="GM277" s="133"/>
      <c r="GN277" s="133"/>
      <c r="GO277" s="133"/>
      <c r="GP277" s="133"/>
      <c r="GQ277" s="133"/>
      <c r="GR277" s="133"/>
      <c r="GS277" s="133"/>
    </row>
    <row r="278" spans="1:201">
      <c r="A278" s="132"/>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c r="CZ278" s="133"/>
      <c r="DA278" s="133"/>
      <c r="DB278" s="133"/>
      <c r="DC278" s="133"/>
      <c r="DD278" s="133"/>
      <c r="DE278" s="133"/>
      <c r="DF278" s="133"/>
      <c r="DG278" s="133"/>
      <c r="DH278" s="133"/>
      <c r="DI278" s="133"/>
      <c r="DJ278" s="133"/>
      <c r="DK278" s="133"/>
      <c r="DL278" s="133"/>
      <c r="DM278" s="133"/>
      <c r="DN278" s="133"/>
      <c r="DO278" s="133"/>
      <c r="DP278" s="133"/>
      <c r="DQ278" s="133"/>
      <c r="DR278" s="133"/>
      <c r="DS278" s="133"/>
      <c r="DT278" s="133"/>
      <c r="DU278" s="133"/>
      <c r="DV278" s="133"/>
      <c r="DW278" s="133"/>
      <c r="DX278" s="133"/>
      <c r="DY278" s="133"/>
      <c r="DZ278" s="133"/>
      <c r="EA278" s="133"/>
      <c r="EB278" s="133"/>
      <c r="EC278" s="133"/>
      <c r="ED278" s="133"/>
      <c r="EE278" s="133"/>
      <c r="EF278" s="133"/>
      <c r="EG278" s="133"/>
      <c r="EH278" s="133"/>
      <c r="EI278" s="133"/>
      <c r="EJ278" s="133"/>
      <c r="EK278" s="133"/>
      <c r="EL278" s="133"/>
      <c r="EM278" s="133"/>
      <c r="EN278" s="133"/>
      <c r="EO278" s="133"/>
      <c r="EP278" s="133"/>
      <c r="EQ278" s="133"/>
      <c r="ER278" s="133"/>
      <c r="ES278" s="133"/>
      <c r="ET278" s="133"/>
      <c r="EU278" s="133"/>
      <c r="EV278" s="133"/>
      <c r="EW278" s="133"/>
      <c r="EX278" s="133"/>
      <c r="EY278" s="133"/>
      <c r="EZ278" s="133"/>
      <c r="FA278" s="133"/>
      <c r="FB278" s="133"/>
      <c r="FC278" s="133"/>
      <c r="FD278" s="133"/>
      <c r="FE278" s="133"/>
      <c r="FF278" s="133"/>
      <c r="FG278" s="133"/>
      <c r="FH278" s="133"/>
      <c r="FI278" s="133"/>
      <c r="FJ278" s="133"/>
      <c r="FK278" s="133"/>
      <c r="FL278" s="133"/>
      <c r="FM278" s="133"/>
      <c r="FN278" s="133"/>
      <c r="FO278" s="133"/>
      <c r="FP278" s="133"/>
      <c r="FQ278" s="133"/>
      <c r="FR278" s="133"/>
      <c r="FS278" s="133"/>
      <c r="FT278" s="133"/>
      <c r="FU278" s="133"/>
      <c r="FV278" s="133"/>
      <c r="FW278" s="133"/>
      <c r="FX278" s="133"/>
      <c r="FY278" s="133"/>
      <c r="FZ278" s="133"/>
      <c r="GA278" s="133"/>
      <c r="GB278" s="133"/>
      <c r="GC278" s="133"/>
      <c r="GD278" s="133"/>
      <c r="GE278" s="133"/>
      <c r="GF278" s="133"/>
      <c r="GG278" s="133"/>
      <c r="GH278" s="133"/>
      <c r="GI278" s="133"/>
      <c r="GJ278" s="133"/>
      <c r="GK278" s="133"/>
      <c r="GL278" s="133"/>
      <c r="GM278" s="133"/>
      <c r="GN278" s="133"/>
      <c r="GO278" s="133"/>
      <c r="GP278" s="133"/>
      <c r="GQ278" s="133"/>
      <c r="GR278" s="133"/>
      <c r="GS278" s="133"/>
    </row>
    <row r="279" spans="1:201">
      <c r="A279" s="132"/>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c r="CZ279" s="133"/>
      <c r="DA279" s="133"/>
      <c r="DB279" s="133"/>
      <c r="DC279" s="133"/>
      <c r="DD279" s="133"/>
      <c r="DE279" s="133"/>
      <c r="DF279" s="133"/>
      <c r="DG279" s="133"/>
      <c r="DH279" s="133"/>
      <c r="DI279" s="133"/>
      <c r="DJ279" s="133"/>
      <c r="DK279" s="133"/>
      <c r="DL279" s="133"/>
      <c r="DM279" s="133"/>
      <c r="DN279" s="133"/>
      <c r="DO279" s="133"/>
      <c r="DP279" s="133"/>
      <c r="DQ279" s="133"/>
      <c r="DR279" s="133"/>
      <c r="DS279" s="133"/>
      <c r="DT279" s="133"/>
      <c r="DU279" s="133"/>
      <c r="DV279" s="133"/>
      <c r="DW279" s="133"/>
      <c r="DX279" s="133"/>
      <c r="DY279" s="133"/>
      <c r="DZ279" s="133"/>
      <c r="EA279" s="133"/>
      <c r="EB279" s="133"/>
      <c r="EC279" s="133"/>
      <c r="ED279" s="133"/>
      <c r="EE279" s="133"/>
      <c r="EF279" s="133"/>
      <c r="EG279" s="133"/>
      <c r="EH279" s="133"/>
      <c r="EI279" s="133"/>
      <c r="EJ279" s="133"/>
      <c r="EK279" s="133"/>
      <c r="EL279" s="133"/>
      <c r="EM279" s="133"/>
      <c r="EN279" s="133"/>
      <c r="EO279" s="133"/>
      <c r="EP279" s="133"/>
      <c r="EQ279" s="133"/>
      <c r="ER279" s="133"/>
      <c r="ES279" s="133"/>
      <c r="ET279" s="133"/>
      <c r="EU279" s="133"/>
      <c r="EV279" s="133"/>
      <c r="EW279" s="133"/>
      <c r="EX279" s="133"/>
      <c r="EY279" s="133"/>
      <c r="EZ279" s="133"/>
      <c r="FA279" s="133"/>
      <c r="FB279" s="133"/>
      <c r="FC279" s="133"/>
      <c r="FD279" s="133"/>
      <c r="FE279" s="133"/>
      <c r="FF279" s="133"/>
      <c r="FG279" s="133"/>
      <c r="FH279" s="133"/>
      <c r="FI279" s="133"/>
      <c r="FJ279" s="133"/>
      <c r="FK279" s="133"/>
      <c r="FL279" s="133"/>
      <c r="FM279" s="133"/>
      <c r="FN279" s="133"/>
      <c r="FO279" s="133"/>
      <c r="FP279" s="133"/>
      <c r="FQ279" s="133"/>
      <c r="FR279" s="133"/>
      <c r="FS279" s="133"/>
      <c r="FT279" s="133"/>
      <c r="FU279" s="133"/>
      <c r="FV279" s="133"/>
      <c r="FW279" s="133"/>
      <c r="FX279" s="133"/>
      <c r="FY279" s="133"/>
      <c r="FZ279" s="133"/>
      <c r="GA279" s="133"/>
      <c r="GB279" s="133"/>
      <c r="GC279" s="133"/>
      <c r="GD279" s="133"/>
      <c r="GE279" s="133"/>
      <c r="GF279" s="133"/>
      <c r="GG279" s="133"/>
      <c r="GH279" s="133"/>
      <c r="GI279" s="133"/>
      <c r="GJ279" s="133"/>
      <c r="GK279" s="133"/>
      <c r="GL279" s="133"/>
      <c r="GM279" s="133"/>
      <c r="GN279" s="133"/>
      <c r="GO279" s="133"/>
      <c r="GP279" s="133"/>
      <c r="GQ279" s="133"/>
      <c r="GR279" s="133"/>
      <c r="GS279" s="133"/>
    </row>
    <row r="280" spans="1:201">
      <c r="A280" s="132"/>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c r="DF280" s="133"/>
      <c r="DG280" s="133"/>
      <c r="DH280" s="133"/>
      <c r="DI280" s="133"/>
      <c r="DJ280" s="133"/>
      <c r="DK280" s="133"/>
      <c r="DL280" s="133"/>
      <c r="DM280" s="133"/>
      <c r="DN280" s="133"/>
      <c r="DO280" s="133"/>
      <c r="DP280" s="133"/>
      <c r="DQ280" s="133"/>
      <c r="DR280" s="133"/>
      <c r="DS280" s="133"/>
      <c r="DT280" s="133"/>
      <c r="DU280" s="133"/>
      <c r="DV280" s="133"/>
      <c r="DW280" s="133"/>
      <c r="DX280" s="133"/>
      <c r="DY280" s="133"/>
      <c r="DZ280" s="133"/>
      <c r="EA280" s="133"/>
      <c r="EB280" s="133"/>
      <c r="EC280" s="133"/>
      <c r="ED280" s="133"/>
      <c r="EE280" s="133"/>
      <c r="EF280" s="133"/>
      <c r="EG280" s="133"/>
      <c r="EH280" s="133"/>
      <c r="EI280" s="133"/>
      <c r="EJ280" s="133"/>
      <c r="EK280" s="133"/>
      <c r="EL280" s="133"/>
      <c r="EM280" s="133"/>
      <c r="EN280" s="133"/>
      <c r="EO280" s="133"/>
      <c r="EP280" s="133"/>
      <c r="EQ280" s="133"/>
      <c r="ER280" s="133"/>
      <c r="ES280" s="133"/>
      <c r="ET280" s="133"/>
      <c r="EU280" s="133"/>
      <c r="EV280" s="133"/>
      <c r="EW280" s="133"/>
      <c r="EX280" s="133"/>
      <c r="EY280" s="133"/>
      <c r="EZ280" s="133"/>
      <c r="FA280" s="133"/>
      <c r="FB280" s="133"/>
      <c r="FC280" s="133"/>
      <c r="FD280" s="133"/>
      <c r="FE280" s="133"/>
      <c r="FF280" s="133"/>
      <c r="FG280" s="133"/>
      <c r="FH280" s="133"/>
      <c r="FI280" s="133"/>
      <c r="FJ280" s="133"/>
      <c r="FK280" s="133"/>
      <c r="FL280" s="133"/>
      <c r="FM280" s="133"/>
      <c r="FN280" s="133"/>
      <c r="FO280" s="133"/>
      <c r="FP280" s="133"/>
      <c r="FQ280" s="133"/>
      <c r="FR280" s="133"/>
      <c r="FS280" s="133"/>
      <c r="FT280" s="133"/>
      <c r="FU280" s="133"/>
      <c r="FV280" s="133"/>
      <c r="FW280" s="133"/>
      <c r="FX280" s="133"/>
      <c r="FY280" s="133"/>
      <c r="FZ280" s="133"/>
      <c r="GA280" s="133"/>
      <c r="GB280" s="133"/>
      <c r="GC280" s="133"/>
      <c r="GD280" s="133"/>
      <c r="GE280" s="133"/>
      <c r="GF280" s="133"/>
      <c r="GG280" s="133"/>
      <c r="GH280" s="133"/>
      <c r="GI280" s="133"/>
      <c r="GJ280" s="133"/>
      <c r="GK280" s="133"/>
      <c r="GL280" s="133"/>
      <c r="GM280" s="133"/>
      <c r="GN280" s="133"/>
      <c r="GO280" s="133"/>
      <c r="GP280" s="133"/>
      <c r="GQ280" s="133"/>
      <c r="GR280" s="133"/>
      <c r="GS280" s="133"/>
    </row>
    <row r="281" spans="1:201">
      <c r="A281" s="132"/>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c r="EG281" s="133"/>
      <c r="EH281" s="133"/>
      <c r="EI281" s="133"/>
      <c r="EJ281" s="133"/>
      <c r="EK281" s="133"/>
      <c r="EL281" s="133"/>
      <c r="EM281" s="133"/>
      <c r="EN281" s="133"/>
      <c r="EO281" s="133"/>
      <c r="EP281" s="133"/>
      <c r="EQ281" s="133"/>
      <c r="ER281" s="133"/>
      <c r="ES281" s="133"/>
      <c r="ET281" s="133"/>
      <c r="EU281" s="133"/>
      <c r="EV281" s="133"/>
      <c r="EW281" s="133"/>
      <c r="EX281" s="133"/>
      <c r="EY281" s="133"/>
      <c r="EZ281" s="133"/>
      <c r="FA281" s="133"/>
      <c r="FB281" s="133"/>
      <c r="FC281" s="133"/>
      <c r="FD281" s="133"/>
      <c r="FE281" s="133"/>
      <c r="FF281" s="133"/>
      <c r="FG281" s="133"/>
      <c r="FH281" s="133"/>
      <c r="FI281" s="133"/>
      <c r="FJ281" s="133"/>
      <c r="FK281" s="133"/>
      <c r="FL281" s="133"/>
      <c r="FM281" s="133"/>
      <c r="FN281" s="133"/>
      <c r="FO281" s="133"/>
      <c r="FP281" s="133"/>
      <c r="FQ281" s="133"/>
      <c r="FR281" s="133"/>
      <c r="FS281" s="133"/>
      <c r="FT281" s="133"/>
      <c r="FU281" s="133"/>
      <c r="FV281" s="133"/>
      <c r="FW281" s="133"/>
      <c r="FX281" s="133"/>
      <c r="FY281" s="133"/>
      <c r="FZ281" s="133"/>
      <c r="GA281" s="133"/>
      <c r="GB281" s="133"/>
      <c r="GC281" s="133"/>
      <c r="GD281" s="133"/>
      <c r="GE281" s="133"/>
      <c r="GF281" s="133"/>
      <c r="GG281" s="133"/>
      <c r="GH281" s="133"/>
      <c r="GI281" s="133"/>
      <c r="GJ281" s="133"/>
      <c r="GK281" s="133"/>
      <c r="GL281" s="133"/>
      <c r="GM281" s="133"/>
      <c r="GN281" s="133"/>
      <c r="GO281" s="133"/>
      <c r="GP281" s="133"/>
      <c r="GQ281" s="133"/>
      <c r="GR281" s="133"/>
      <c r="GS281" s="133"/>
    </row>
    <row r="282" spans="1:201">
      <c r="A282" s="132"/>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33"/>
      <c r="FM282" s="133"/>
      <c r="FN282" s="133"/>
      <c r="FO282" s="133"/>
      <c r="FP282" s="133"/>
      <c r="FQ282" s="133"/>
      <c r="FR282" s="133"/>
      <c r="FS282" s="133"/>
      <c r="FT282" s="133"/>
      <c r="FU282" s="133"/>
      <c r="FV282" s="133"/>
      <c r="FW282" s="133"/>
      <c r="FX282" s="133"/>
      <c r="FY282" s="133"/>
      <c r="FZ282" s="133"/>
      <c r="GA282" s="133"/>
      <c r="GB282" s="133"/>
      <c r="GC282" s="133"/>
      <c r="GD282" s="133"/>
      <c r="GE282" s="133"/>
      <c r="GF282" s="133"/>
      <c r="GG282" s="133"/>
      <c r="GH282" s="133"/>
      <c r="GI282" s="133"/>
      <c r="GJ282" s="133"/>
      <c r="GK282" s="133"/>
      <c r="GL282" s="133"/>
      <c r="GM282" s="133"/>
      <c r="GN282" s="133"/>
      <c r="GO282" s="133"/>
      <c r="GP282" s="133"/>
      <c r="GQ282" s="133"/>
      <c r="GR282" s="133"/>
      <c r="GS282" s="133"/>
    </row>
    <row r="283" spans="1:201">
      <c r="A283" s="132"/>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c r="CQ283" s="133"/>
      <c r="CR283" s="133"/>
      <c r="CS283" s="133"/>
      <c r="CT283" s="133"/>
      <c r="CU283" s="133"/>
      <c r="CV283" s="133"/>
      <c r="CW283" s="133"/>
      <c r="CX283" s="133"/>
      <c r="CY283" s="133"/>
      <c r="CZ283" s="133"/>
      <c r="DA283" s="133"/>
      <c r="DB283" s="133"/>
      <c r="DC283" s="133"/>
      <c r="DD283" s="133"/>
      <c r="DE283" s="133"/>
      <c r="DF283" s="133"/>
      <c r="DG283" s="133"/>
      <c r="DH283" s="133"/>
      <c r="DI283" s="133"/>
      <c r="DJ283" s="133"/>
      <c r="DK283" s="133"/>
      <c r="DL283" s="133"/>
      <c r="DM283" s="133"/>
      <c r="DN283" s="133"/>
      <c r="DO283" s="133"/>
      <c r="DP283" s="133"/>
      <c r="DQ283" s="133"/>
      <c r="DR283" s="133"/>
      <c r="DS283" s="133"/>
      <c r="DT283" s="133"/>
      <c r="DU283" s="133"/>
      <c r="DV283" s="133"/>
      <c r="DW283" s="133"/>
      <c r="DX283" s="133"/>
      <c r="DY283" s="133"/>
      <c r="DZ283" s="133"/>
      <c r="EA283" s="133"/>
      <c r="EB283" s="133"/>
      <c r="EC283" s="133"/>
      <c r="ED283" s="133"/>
      <c r="EE283" s="133"/>
      <c r="EF283" s="133"/>
      <c r="EG283" s="133"/>
      <c r="EH283" s="133"/>
      <c r="EI283" s="133"/>
      <c r="EJ283" s="133"/>
      <c r="EK283" s="133"/>
      <c r="EL283" s="133"/>
      <c r="EM283" s="133"/>
      <c r="EN283" s="133"/>
      <c r="EO283" s="133"/>
      <c r="EP283" s="133"/>
      <c r="EQ283" s="133"/>
      <c r="ER283" s="133"/>
      <c r="ES283" s="133"/>
      <c r="ET283" s="133"/>
      <c r="EU283" s="133"/>
      <c r="EV283" s="133"/>
      <c r="EW283" s="133"/>
      <c r="EX283" s="133"/>
      <c r="EY283" s="133"/>
      <c r="EZ283" s="133"/>
      <c r="FA283" s="133"/>
      <c r="FB283" s="133"/>
      <c r="FC283" s="133"/>
      <c r="FD283" s="133"/>
      <c r="FE283" s="133"/>
      <c r="FF283" s="133"/>
      <c r="FG283" s="133"/>
      <c r="FH283" s="133"/>
      <c r="FI283" s="133"/>
      <c r="FJ283" s="133"/>
      <c r="FK283" s="133"/>
      <c r="FL283" s="133"/>
      <c r="FM283" s="133"/>
      <c r="FN283" s="133"/>
      <c r="FO283" s="133"/>
      <c r="FP283" s="133"/>
      <c r="FQ283" s="133"/>
      <c r="FR283" s="133"/>
      <c r="FS283" s="133"/>
      <c r="FT283" s="133"/>
      <c r="FU283" s="133"/>
      <c r="FV283" s="133"/>
      <c r="FW283" s="133"/>
      <c r="FX283" s="133"/>
      <c r="FY283" s="133"/>
      <c r="FZ283" s="133"/>
      <c r="GA283" s="133"/>
      <c r="GB283" s="133"/>
      <c r="GC283" s="133"/>
      <c r="GD283" s="133"/>
      <c r="GE283" s="133"/>
      <c r="GF283" s="133"/>
      <c r="GG283" s="133"/>
      <c r="GH283" s="133"/>
      <c r="GI283" s="133"/>
      <c r="GJ283" s="133"/>
      <c r="GK283" s="133"/>
      <c r="GL283" s="133"/>
      <c r="GM283" s="133"/>
      <c r="GN283" s="133"/>
      <c r="GO283" s="133"/>
      <c r="GP283" s="133"/>
      <c r="GQ283" s="133"/>
      <c r="GR283" s="133"/>
      <c r="GS283" s="133"/>
    </row>
    <row r="284" spans="1:201">
      <c r="A284" s="132"/>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c r="CQ284" s="133"/>
      <c r="CR284" s="133"/>
      <c r="CS284" s="133"/>
      <c r="CT284" s="133"/>
      <c r="CU284" s="133"/>
      <c r="CV284" s="133"/>
      <c r="CW284" s="133"/>
      <c r="CX284" s="133"/>
      <c r="CY284" s="133"/>
      <c r="CZ284" s="133"/>
      <c r="DA284" s="133"/>
      <c r="DB284" s="133"/>
      <c r="DC284" s="133"/>
      <c r="DD284" s="133"/>
      <c r="DE284" s="133"/>
      <c r="DF284" s="133"/>
      <c r="DG284" s="133"/>
      <c r="DH284" s="133"/>
      <c r="DI284" s="133"/>
      <c r="DJ284" s="133"/>
      <c r="DK284" s="133"/>
      <c r="DL284" s="133"/>
      <c r="DM284" s="133"/>
      <c r="DN284" s="133"/>
      <c r="DO284" s="133"/>
      <c r="DP284" s="133"/>
      <c r="DQ284" s="133"/>
      <c r="DR284" s="133"/>
      <c r="DS284" s="133"/>
      <c r="DT284" s="133"/>
      <c r="DU284" s="133"/>
      <c r="DV284" s="133"/>
      <c r="DW284" s="133"/>
      <c r="DX284" s="133"/>
      <c r="DY284" s="133"/>
      <c r="DZ284" s="133"/>
      <c r="EA284" s="133"/>
      <c r="EB284" s="133"/>
      <c r="EC284" s="133"/>
      <c r="ED284" s="133"/>
      <c r="EE284" s="133"/>
      <c r="EF284" s="133"/>
      <c r="EG284" s="133"/>
      <c r="EH284" s="133"/>
      <c r="EI284" s="133"/>
      <c r="EJ284" s="133"/>
      <c r="EK284" s="133"/>
      <c r="EL284" s="133"/>
      <c r="EM284" s="133"/>
      <c r="EN284" s="133"/>
      <c r="EO284" s="133"/>
      <c r="EP284" s="133"/>
      <c r="EQ284" s="133"/>
      <c r="ER284" s="133"/>
      <c r="ES284" s="133"/>
      <c r="ET284" s="133"/>
      <c r="EU284" s="133"/>
      <c r="EV284" s="133"/>
      <c r="EW284" s="133"/>
      <c r="EX284" s="133"/>
      <c r="EY284" s="133"/>
      <c r="EZ284" s="133"/>
      <c r="FA284" s="133"/>
      <c r="FB284" s="133"/>
      <c r="FC284" s="133"/>
      <c r="FD284" s="133"/>
      <c r="FE284" s="133"/>
      <c r="FF284" s="133"/>
      <c r="FG284" s="133"/>
      <c r="FH284" s="133"/>
      <c r="FI284" s="133"/>
      <c r="FJ284" s="133"/>
      <c r="FK284" s="133"/>
      <c r="FL284" s="133"/>
      <c r="FM284" s="133"/>
      <c r="FN284" s="133"/>
      <c r="FO284" s="133"/>
      <c r="FP284" s="133"/>
      <c r="FQ284" s="133"/>
      <c r="FR284" s="133"/>
      <c r="FS284" s="133"/>
      <c r="FT284" s="133"/>
      <c r="FU284" s="133"/>
      <c r="FV284" s="133"/>
      <c r="FW284" s="133"/>
      <c r="FX284" s="133"/>
      <c r="FY284" s="133"/>
      <c r="FZ284" s="133"/>
      <c r="GA284" s="133"/>
      <c r="GB284" s="133"/>
      <c r="GC284" s="133"/>
      <c r="GD284" s="133"/>
      <c r="GE284" s="133"/>
      <c r="GF284" s="133"/>
      <c r="GG284" s="133"/>
      <c r="GH284" s="133"/>
      <c r="GI284" s="133"/>
      <c r="GJ284" s="133"/>
      <c r="GK284" s="133"/>
      <c r="GL284" s="133"/>
      <c r="GM284" s="133"/>
      <c r="GN284" s="133"/>
      <c r="GO284" s="133"/>
      <c r="GP284" s="133"/>
      <c r="GQ284" s="133"/>
      <c r="GR284" s="133"/>
      <c r="GS284" s="133"/>
    </row>
    <row r="285" spans="1:201">
      <c r="A285" s="132"/>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c r="CZ285" s="133"/>
      <c r="DA285" s="133"/>
      <c r="DB285" s="133"/>
      <c r="DC285" s="133"/>
      <c r="DD285" s="133"/>
      <c r="DE285" s="133"/>
      <c r="DF285" s="133"/>
      <c r="DG285" s="133"/>
      <c r="DH285" s="133"/>
      <c r="DI285" s="133"/>
      <c r="DJ285" s="133"/>
      <c r="DK285" s="133"/>
      <c r="DL285" s="133"/>
      <c r="DM285" s="133"/>
      <c r="DN285" s="133"/>
      <c r="DO285" s="133"/>
      <c r="DP285" s="133"/>
      <c r="DQ285" s="133"/>
      <c r="DR285" s="133"/>
      <c r="DS285" s="133"/>
      <c r="DT285" s="133"/>
      <c r="DU285" s="133"/>
      <c r="DV285" s="133"/>
      <c r="DW285" s="133"/>
      <c r="DX285" s="133"/>
      <c r="DY285" s="133"/>
      <c r="DZ285" s="133"/>
      <c r="EA285" s="133"/>
      <c r="EB285" s="133"/>
      <c r="EC285" s="133"/>
      <c r="ED285" s="133"/>
      <c r="EE285" s="133"/>
      <c r="EF285" s="133"/>
      <c r="EG285" s="133"/>
      <c r="EH285" s="133"/>
      <c r="EI285" s="133"/>
      <c r="EJ285" s="133"/>
      <c r="EK285" s="133"/>
      <c r="EL285" s="133"/>
      <c r="EM285" s="133"/>
      <c r="EN285" s="133"/>
      <c r="EO285" s="133"/>
      <c r="EP285" s="133"/>
      <c r="EQ285" s="133"/>
      <c r="ER285" s="133"/>
      <c r="ES285" s="133"/>
      <c r="ET285" s="133"/>
      <c r="EU285" s="133"/>
      <c r="EV285" s="133"/>
      <c r="EW285" s="133"/>
      <c r="EX285" s="133"/>
      <c r="EY285" s="133"/>
      <c r="EZ285" s="133"/>
      <c r="FA285" s="133"/>
      <c r="FB285" s="133"/>
      <c r="FC285" s="133"/>
      <c r="FD285" s="133"/>
      <c r="FE285" s="133"/>
      <c r="FF285" s="133"/>
      <c r="FG285" s="133"/>
      <c r="FH285" s="133"/>
      <c r="FI285" s="133"/>
      <c r="FJ285" s="133"/>
      <c r="FK285" s="133"/>
      <c r="FL285" s="133"/>
      <c r="FM285" s="133"/>
      <c r="FN285" s="133"/>
      <c r="FO285" s="133"/>
      <c r="FP285" s="133"/>
      <c r="FQ285" s="133"/>
      <c r="FR285" s="133"/>
      <c r="FS285" s="133"/>
      <c r="FT285" s="133"/>
      <c r="FU285" s="133"/>
      <c r="FV285" s="133"/>
      <c r="FW285" s="133"/>
      <c r="FX285" s="133"/>
      <c r="FY285" s="133"/>
      <c r="FZ285" s="133"/>
      <c r="GA285" s="133"/>
      <c r="GB285" s="133"/>
      <c r="GC285" s="133"/>
      <c r="GD285" s="133"/>
      <c r="GE285" s="133"/>
      <c r="GF285" s="133"/>
      <c r="GG285" s="133"/>
      <c r="GH285" s="133"/>
      <c r="GI285" s="133"/>
      <c r="GJ285" s="133"/>
      <c r="GK285" s="133"/>
      <c r="GL285" s="133"/>
      <c r="GM285" s="133"/>
      <c r="GN285" s="133"/>
      <c r="GO285" s="133"/>
      <c r="GP285" s="133"/>
      <c r="GQ285" s="133"/>
      <c r="GR285" s="133"/>
      <c r="GS285" s="133"/>
    </row>
    <row r="286" spans="1:201">
      <c r="A286" s="132"/>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c r="CZ286" s="133"/>
      <c r="DA286" s="133"/>
      <c r="DB286" s="133"/>
      <c r="DC286" s="133"/>
      <c r="DD286" s="133"/>
      <c r="DE286" s="133"/>
      <c r="DF286" s="133"/>
      <c r="DG286" s="133"/>
      <c r="DH286" s="133"/>
      <c r="DI286" s="133"/>
      <c r="DJ286" s="133"/>
      <c r="DK286" s="133"/>
      <c r="DL286" s="133"/>
      <c r="DM286" s="133"/>
      <c r="DN286" s="133"/>
      <c r="DO286" s="133"/>
      <c r="DP286" s="133"/>
      <c r="DQ286" s="133"/>
      <c r="DR286" s="133"/>
      <c r="DS286" s="133"/>
      <c r="DT286" s="133"/>
      <c r="DU286" s="133"/>
      <c r="DV286" s="133"/>
      <c r="DW286" s="133"/>
      <c r="DX286" s="133"/>
      <c r="DY286" s="133"/>
      <c r="DZ286" s="133"/>
      <c r="EA286" s="133"/>
      <c r="EB286" s="133"/>
      <c r="EC286" s="133"/>
      <c r="ED286" s="133"/>
      <c r="EE286" s="133"/>
      <c r="EF286" s="133"/>
      <c r="EG286" s="133"/>
      <c r="EH286" s="133"/>
      <c r="EI286" s="133"/>
      <c r="EJ286" s="133"/>
      <c r="EK286" s="133"/>
      <c r="EL286" s="133"/>
      <c r="EM286" s="133"/>
      <c r="EN286" s="133"/>
      <c r="EO286" s="133"/>
      <c r="EP286" s="133"/>
      <c r="EQ286" s="133"/>
      <c r="ER286" s="133"/>
      <c r="ES286" s="133"/>
      <c r="ET286" s="133"/>
      <c r="EU286" s="133"/>
      <c r="EV286" s="133"/>
      <c r="EW286" s="133"/>
      <c r="EX286" s="133"/>
      <c r="EY286" s="133"/>
      <c r="EZ286" s="133"/>
      <c r="FA286" s="133"/>
      <c r="FB286" s="133"/>
      <c r="FC286" s="133"/>
      <c r="FD286" s="133"/>
      <c r="FE286" s="133"/>
      <c r="FF286" s="133"/>
      <c r="FG286" s="133"/>
      <c r="FH286" s="133"/>
      <c r="FI286" s="133"/>
      <c r="FJ286" s="133"/>
      <c r="FK286" s="133"/>
      <c r="FL286" s="133"/>
      <c r="FM286" s="133"/>
      <c r="FN286" s="133"/>
      <c r="FO286" s="133"/>
      <c r="FP286" s="133"/>
      <c r="FQ286" s="133"/>
      <c r="FR286" s="133"/>
      <c r="FS286" s="133"/>
      <c r="FT286" s="133"/>
      <c r="FU286" s="133"/>
      <c r="FV286" s="133"/>
      <c r="FW286" s="133"/>
      <c r="FX286" s="133"/>
      <c r="FY286" s="133"/>
      <c r="FZ286" s="133"/>
      <c r="GA286" s="133"/>
      <c r="GB286" s="133"/>
      <c r="GC286" s="133"/>
      <c r="GD286" s="133"/>
      <c r="GE286" s="133"/>
      <c r="GF286" s="133"/>
      <c r="GG286" s="133"/>
      <c r="GH286" s="133"/>
      <c r="GI286" s="133"/>
      <c r="GJ286" s="133"/>
      <c r="GK286" s="133"/>
      <c r="GL286" s="133"/>
      <c r="GM286" s="133"/>
      <c r="GN286" s="133"/>
      <c r="GO286" s="133"/>
      <c r="GP286" s="133"/>
      <c r="GQ286" s="133"/>
      <c r="GR286" s="133"/>
      <c r="GS286" s="133"/>
    </row>
    <row r="287" spans="1:201">
      <c r="A287" s="132"/>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33"/>
      <c r="CC287" s="133"/>
      <c r="CD287" s="133"/>
      <c r="CE287" s="133"/>
      <c r="CF287" s="133"/>
      <c r="CG287" s="133"/>
      <c r="CH287" s="133"/>
      <c r="CI287" s="133"/>
      <c r="CJ287" s="133"/>
      <c r="CK287" s="133"/>
      <c r="CL287" s="133"/>
      <c r="CM287" s="133"/>
      <c r="CN287" s="133"/>
      <c r="CO287" s="133"/>
      <c r="CP287" s="133"/>
      <c r="CQ287" s="133"/>
      <c r="CR287" s="133"/>
      <c r="CS287" s="133"/>
      <c r="CT287" s="133"/>
      <c r="CU287" s="133"/>
      <c r="CV287" s="133"/>
      <c r="CW287" s="133"/>
      <c r="CX287" s="133"/>
      <c r="CY287" s="133"/>
      <c r="CZ287" s="133"/>
      <c r="DA287" s="133"/>
      <c r="DB287" s="133"/>
      <c r="DC287" s="133"/>
      <c r="DD287" s="133"/>
      <c r="DE287" s="133"/>
      <c r="DF287" s="133"/>
      <c r="DG287" s="133"/>
      <c r="DH287" s="133"/>
      <c r="DI287" s="133"/>
      <c r="DJ287" s="133"/>
      <c r="DK287" s="133"/>
      <c r="DL287" s="133"/>
      <c r="DM287" s="133"/>
      <c r="DN287" s="133"/>
      <c r="DO287" s="133"/>
      <c r="DP287" s="133"/>
      <c r="DQ287" s="133"/>
      <c r="DR287" s="133"/>
      <c r="DS287" s="133"/>
      <c r="DT287" s="133"/>
      <c r="DU287" s="133"/>
      <c r="DV287" s="133"/>
      <c r="DW287" s="133"/>
      <c r="DX287" s="133"/>
      <c r="DY287" s="133"/>
      <c r="DZ287" s="133"/>
      <c r="EA287" s="133"/>
      <c r="EB287" s="133"/>
      <c r="EC287" s="133"/>
      <c r="ED287" s="133"/>
      <c r="EE287" s="133"/>
      <c r="EF287" s="133"/>
      <c r="EG287" s="133"/>
      <c r="EH287" s="133"/>
      <c r="EI287" s="133"/>
      <c r="EJ287" s="133"/>
      <c r="EK287" s="133"/>
      <c r="EL287" s="133"/>
      <c r="EM287" s="133"/>
      <c r="EN287" s="133"/>
      <c r="EO287" s="133"/>
      <c r="EP287" s="133"/>
      <c r="EQ287" s="133"/>
      <c r="ER287" s="133"/>
      <c r="ES287" s="133"/>
      <c r="ET287" s="133"/>
      <c r="EU287" s="133"/>
      <c r="EV287" s="133"/>
      <c r="EW287" s="133"/>
      <c r="EX287" s="133"/>
      <c r="EY287" s="133"/>
      <c r="EZ287" s="133"/>
      <c r="FA287" s="133"/>
      <c r="FB287" s="133"/>
      <c r="FC287" s="133"/>
      <c r="FD287" s="133"/>
      <c r="FE287" s="133"/>
      <c r="FF287" s="133"/>
      <c r="FG287" s="133"/>
      <c r="FH287" s="133"/>
      <c r="FI287" s="133"/>
      <c r="FJ287" s="133"/>
      <c r="FK287" s="133"/>
      <c r="FL287" s="133"/>
      <c r="FM287" s="133"/>
      <c r="FN287" s="133"/>
      <c r="FO287" s="133"/>
      <c r="FP287" s="133"/>
      <c r="FQ287" s="133"/>
      <c r="FR287" s="133"/>
      <c r="FS287" s="133"/>
      <c r="FT287" s="133"/>
      <c r="FU287" s="133"/>
      <c r="FV287" s="133"/>
      <c r="FW287" s="133"/>
      <c r="FX287" s="133"/>
      <c r="FY287" s="133"/>
      <c r="FZ287" s="133"/>
      <c r="GA287" s="133"/>
      <c r="GB287" s="133"/>
      <c r="GC287" s="133"/>
      <c r="GD287" s="133"/>
      <c r="GE287" s="133"/>
      <c r="GF287" s="133"/>
      <c r="GG287" s="133"/>
      <c r="GH287" s="133"/>
      <c r="GI287" s="133"/>
      <c r="GJ287" s="133"/>
      <c r="GK287" s="133"/>
      <c r="GL287" s="133"/>
      <c r="GM287" s="133"/>
      <c r="GN287" s="133"/>
      <c r="GO287" s="133"/>
      <c r="GP287" s="133"/>
      <c r="GQ287" s="133"/>
      <c r="GR287" s="133"/>
      <c r="GS287" s="133"/>
    </row>
    <row r="288" spans="1:201">
      <c r="A288" s="132"/>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c r="CQ288" s="133"/>
      <c r="CR288" s="133"/>
      <c r="CS288" s="133"/>
      <c r="CT288" s="133"/>
      <c r="CU288" s="133"/>
      <c r="CV288" s="133"/>
      <c r="CW288" s="133"/>
      <c r="CX288" s="133"/>
      <c r="CY288" s="133"/>
      <c r="CZ288" s="133"/>
      <c r="DA288" s="133"/>
      <c r="DB288" s="133"/>
      <c r="DC288" s="133"/>
      <c r="DD288" s="133"/>
      <c r="DE288" s="133"/>
      <c r="DF288" s="133"/>
      <c r="DG288" s="133"/>
      <c r="DH288" s="133"/>
      <c r="DI288" s="133"/>
      <c r="DJ288" s="133"/>
      <c r="DK288" s="133"/>
      <c r="DL288" s="133"/>
      <c r="DM288" s="133"/>
      <c r="DN288" s="133"/>
      <c r="DO288" s="133"/>
      <c r="DP288" s="133"/>
      <c r="DQ288" s="133"/>
      <c r="DR288" s="133"/>
      <c r="DS288" s="133"/>
      <c r="DT288" s="133"/>
      <c r="DU288" s="133"/>
      <c r="DV288" s="133"/>
      <c r="DW288" s="133"/>
      <c r="DX288" s="133"/>
      <c r="DY288" s="133"/>
      <c r="DZ288" s="133"/>
      <c r="EA288" s="133"/>
      <c r="EB288" s="133"/>
      <c r="EC288" s="133"/>
      <c r="ED288" s="133"/>
      <c r="EE288" s="133"/>
      <c r="EF288" s="133"/>
      <c r="EG288" s="133"/>
      <c r="EH288" s="133"/>
      <c r="EI288" s="133"/>
      <c r="EJ288" s="133"/>
      <c r="EK288" s="133"/>
      <c r="EL288" s="133"/>
      <c r="EM288" s="133"/>
      <c r="EN288" s="133"/>
      <c r="EO288" s="133"/>
      <c r="EP288" s="133"/>
      <c r="EQ288" s="133"/>
      <c r="ER288" s="133"/>
      <c r="ES288" s="133"/>
      <c r="ET288" s="133"/>
      <c r="EU288" s="133"/>
      <c r="EV288" s="133"/>
      <c r="EW288" s="133"/>
      <c r="EX288" s="133"/>
      <c r="EY288" s="133"/>
      <c r="EZ288" s="133"/>
      <c r="FA288" s="133"/>
      <c r="FB288" s="133"/>
      <c r="FC288" s="133"/>
      <c r="FD288" s="133"/>
      <c r="FE288" s="133"/>
      <c r="FF288" s="133"/>
      <c r="FG288" s="133"/>
      <c r="FH288" s="133"/>
      <c r="FI288" s="133"/>
      <c r="FJ288" s="133"/>
      <c r="FK288" s="133"/>
      <c r="FL288" s="133"/>
      <c r="FM288" s="133"/>
      <c r="FN288" s="133"/>
      <c r="FO288" s="133"/>
      <c r="FP288" s="133"/>
      <c r="FQ288" s="133"/>
      <c r="FR288" s="133"/>
      <c r="FS288" s="133"/>
      <c r="FT288" s="133"/>
      <c r="FU288" s="133"/>
      <c r="FV288" s="133"/>
      <c r="FW288" s="133"/>
      <c r="FX288" s="133"/>
      <c r="FY288" s="133"/>
      <c r="FZ288" s="133"/>
      <c r="GA288" s="133"/>
      <c r="GB288" s="133"/>
      <c r="GC288" s="133"/>
      <c r="GD288" s="133"/>
      <c r="GE288" s="133"/>
      <c r="GF288" s="133"/>
      <c r="GG288" s="133"/>
      <c r="GH288" s="133"/>
      <c r="GI288" s="133"/>
      <c r="GJ288" s="133"/>
      <c r="GK288" s="133"/>
      <c r="GL288" s="133"/>
      <c r="GM288" s="133"/>
      <c r="GN288" s="133"/>
      <c r="GO288" s="133"/>
      <c r="GP288" s="133"/>
      <c r="GQ288" s="133"/>
      <c r="GR288" s="133"/>
      <c r="GS288" s="133"/>
    </row>
    <row r="289" spans="1:201">
      <c r="A289" s="132"/>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c r="CQ289" s="133"/>
      <c r="CR289" s="133"/>
      <c r="CS289" s="133"/>
      <c r="CT289" s="133"/>
      <c r="CU289" s="133"/>
      <c r="CV289" s="133"/>
      <c r="CW289" s="133"/>
      <c r="CX289" s="133"/>
      <c r="CY289" s="133"/>
      <c r="CZ289" s="133"/>
      <c r="DA289" s="133"/>
      <c r="DB289" s="133"/>
      <c r="DC289" s="133"/>
      <c r="DD289" s="133"/>
      <c r="DE289" s="133"/>
      <c r="DF289" s="133"/>
      <c r="DG289" s="133"/>
      <c r="DH289" s="133"/>
      <c r="DI289" s="133"/>
      <c r="DJ289" s="133"/>
      <c r="DK289" s="133"/>
      <c r="DL289" s="133"/>
      <c r="DM289" s="133"/>
      <c r="DN289" s="133"/>
      <c r="DO289" s="133"/>
      <c r="DP289" s="133"/>
      <c r="DQ289" s="133"/>
      <c r="DR289" s="133"/>
      <c r="DS289" s="133"/>
      <c r="DT289" s="133"/>
      <c r="DU289" s="133"/>
      <c r="DV289" s="133"/>
      <c r="DW289" s="133"/>
      <c r="DX289" s="133"/>
      <c r="DY289" s="133"/>
      <c r="DZ289" s="133"/>
      <c r="EA289" s="133"/>
      <c r="EB289" s="133"/>
      <c r="EC289" s="133"/>
      <c r="ED289" s="133"/>
      <c r="EE289" s="133"/>
      <c r="EF289" s="133"/>
      <c r="EG289" s="133"/>
      <c r="EH289" s="133"/>
      <c r="EI289" s="133"/>
      <c r="EJ289" s="133"/>
      <c r="EK289" s="133"/>
      <c r="EL289" s="133"/>
      <c r="EM289" s="133"/>
      <c r="EN289" s="133"/>
      <c r="EO289" s="133"/>
      <c r="EP289" s="133"/>
      <c r="EQ289" s="133"/>
      <c r="ER289" s="133"/>
      <c r="ES289" s="133"/>
      <c r="ET289" s="133"/>
      <c r="EU289" s="133"/>
      <c r="EV289" s="133"/>
      <c r="EW289" s="133"/>
      <c r="EX289" s="133"/>
      <c r="EY289" s="133"/>
      <c r="EZ289" s="133"/>
      <c r="FA289" s="133"/>
      <c r="FB289" s="133"/>
      <c r="FC289" s="133"/>
      <c r="FD289" s="133"/>
      <c r="FE289" s="133"/>
      <c r="FF289" s="133"/>
      <c r="FG289" s="133"/>
      <c r="FH289" s="133"/>
      <c r="FI289" s="133"/>
      <c r="FJ289" s="133"/>
      <c r="FK289" s="133"/>
      <c r="FL289" s="133"/>
      <c r="FM289" s="133"/>
      <c r="FN289" s="133"/>
      <c r="FO289" s="133"/>
      <c r="FP289" s="133"/>
      <c r="FQ289" s="133"/>
      <c r="FR289" s="133"/>
      <c r="FS289" s="133"/>
      <c r="FT289" s="133"/>
      <c r="FU289" s="133"/>
      <c r="FV289" s="133"/>
      <c r="FW289" s="133"/>
      <c r="FX289" s="133"/>
      <c r="FY289" s="133"/>
      <c r="FZ289" s="133"/>
      <c r="GA289" s="133"/>
      <c r="GB289" s="133"/>
      <c r="GC289" s="133"/>
      <c r="GD289" s="133"/>
      <c r="GE289" s="133"/>
      <c r="GF289" s="133"/>
      <c r="GG289" s="133"/>
      <c r="GH289" s="133"/>
      <c r="GI289" s="133"/>
      <c r="GJ289" s="133"/>
      <c r="GK289" s="133"/>
      <c r="GL289" s="133"/>
      <c r="GM289" s="133"/>
      <c r="GN289" s="133"/>
      <c r="GO289" s="133"/>
      <c r="GP289" s="133"/>
      <c r="GQ289" s="133"/>
      <c r="GR289" s="133"/>
      <c r="GS289" s="133"/>
    </row>
    <row r="290" spans="1:201">
      <c r="A290" s="132"/>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c r="CQ290" s="133"/>
      <c r="CR290" s="133"/>
      <c r="CS290" s="133"/>
      <c r="CT290" s="133"/>
      <c r="CU290" s="133"/>
      <c r="CV290" s="133"/>
      <c r="CW290" s="133"/>
      <c r="CX290" s="133"/>
      <c r="CY290" s="133"/>
      <c r="CZ290" s="133"/>
      <c r="DA290" s="133"/>
      <c r="DB290" s="133"/>
      <c r="DC290" s="133"/>
      <c r="DD290" s="133"/>
      <c r="DE290" s="133"/>
      <c r="DF290" s="133"/>
      <c r="DG290" s="133"/>
      <c r="DH290" s="133"/>
      <c r="DI290" s="133"/>
      <c r="DJ290" s="133"/>
      <c r="DK290" s="133"/>
      <c r="DL290" s="133"/>
      <c r="DM290" s="133"/>
      <c r="DN290" s="133"/>
      <c r="DO290" s="133"/>
      <c r="DP290" s="133"/>
      <c r="DQ290" s="133"/>
      <c r="DR290" s="133"/>
      <c r="DS290" s="133"/>
      <c r="DT290" s="133"/>
      <c r="DU290" s="133"/>
      <c r="DV290" s="133"/>
      <c r="DW290" s="133"/>
      <c r="DX290" s="133"/>
      <c r="DY290" s="133"/>
      <c r="DZ290" s="133"/>
      <c r="EA290" s="133"/>
      <c r="EB290" s="133"/>
      <c r="EC290" s="133"/>
      <c r="ED290" s="133"/>
      <c r="EE290" s="133"/>
      <c r="EF290" s="133"/>
      <c r="EG290" s="133"/>
      <c r="EH290" s="133"/>
      <c r="EI290" s="133"/>
      <c r="EJ290" s="133"/>
      <c r="EK290" s="133"/>
      <c r="EL290" s="133"/>
      <c r="EM290" s="133"/>
      <c r="EN290" s="133"/>
      <c r="EO290" s="133"/>
      <c r="EP290" s="133"/>
      <c r="EQ290" s="133"/>
      <c r="ER290" s="133"/>
      <c r="ES290" s="133"/>
      <c r="ET290" s="133"/>
      <c r="EU290" s="133"/>
      <c r="EV290" s="133"/>
      <c r="EW290" s="133"/>
      <c r="EX290" s="133"/>
      <c r="EY290" s="133"/>
      <c r="EZ290" s="133"/>
      <c r="FA290" s="133"/>
      <c r="FB290" s="133"/>
      <c r="FC290" s="133"/>
      <c r="FD290" s="133"/>
      <c r="FE290" s="133"/>
      <c r="FF290" s="133"/>
      <c r="FG290" s="133"/>
      <c r="FH290" s="133"/>
      <c r="FI290" s="133"/>
      <c r="FJ290" s="133"/>
      <c r="FK290" s="133"/>
      <c r="FL290" s="133"/>
      <c r="FM290" s="133"/>
      <c r="FN290" s="133"/>
      <c r="FO290" s="133"/>
      <c r="FP290" s="133"/>
      <c r="FQ290" s="133"/>
      <c r="FR290" s="133"/>
      <c r="FS290" s="133"/>
      <c r="FT290" s="133"/>
      <c r="FU290" s="133"/>
      <c r="FV290" s="133"/>
      <c r="FW290" s="133"/>
      <c r="FX290" s="133"/>
      <c r="FY290" s="133"/>
      <c r="FZ290" s="133"/>
      <c r="GA290" s="133"/>
      <c r="GB290" s="133"/>
      <c r="GC290" s="133"/>
      <c r="GD290" s="133"/>
      <c r="GE290" s="133"/>
      <c r="GF290" s="133"/>
      <c r="GG290" s="133"/>
      <c r="GH290" s="133"/>
      <c r="GI290" s="133"/>
      <c r="GJ290" s="133"/>
      <c r="GK290" s="133"/>
      <c r="GL290" s="133"/>
      <c r="GM290" s="133"/>
      <c r="GN290" s="133"/>
      <c r="GO290" s="133"/>
      <c r="GP290" s="133"/>
      <c r="GQ290" s="133"/>
      <c r="GR290" s="133"/>
      <c r="GS290" s="133"/>
    </row>
    <row r="291" spans="1:201">
      <c r="A291" s="132"/>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c r="CZ291" s="133"/>
      <c r="DA291" s="133"/>
      <c r="DB291" s="133"/>
      <c r="DC291" s="133"/>
      <c r="DD291" s="133"/>
      <c r="DE291" s="133"/>
      <c r="DF291" s="133"/>
      <c r="DG291" s="133"/>
      <c r="DH291" s="133"/>
      <c r="DI291" s="133"/>
      <c r="DJ291" s="133"/>
      <c r="DK291" s="133"/>
      <c r="DL291" s="133"/>
      <c r="DM291" s="133"/>
      <c r="DN291" s="133"/>
      <c r="DO291" s="133"/>
      <c r="DP291" s="133"/>
      <c r="DQ291" s="133"/>
      <c r="DR291" s="133"/>
      <c r="DS291" s="133"/>
      <c r="DT291" s="133"/>
      <c r="DU291" s="133"/>
      <c r="DV291" s="133"/>
      <c r="DW291" s="133"/>
      <c r="DX291" s="133"/>
      <c r="DY291" s="133"/>
      <c r="DZ291" s="133"/>
      <c r="EA291" s="133"/>
      <c r="EB291" s="133"/>
      <c r="EC291" s="133"/>
      <c r="ED291" s="133"/>
      <c r="EE291" s="133"/>
      <c r="EF291" s="133"/>
      <c r="EG291" s="133"/>
      <c r="EH291" s="133"/>
      <c r="EI291" s="133"/>
      <c r="EJ291" s="133"/>
      <c r="EK291" s="133"/>
      <c r="EL291" s="133"/>
      <c r="EM291" s="133"/>
      <c r="EN291" s="133"/>
      <c r="EO291" s="133"/>
      <c r="EP291" s="133"/>
      <c r="EQ291" s="133"/>
      <c r="ER291" s="133"/>
      <c r="ES291" s="133"/>
      <c r="ET291" s="133"/>
      <c r="EU291" s="133"/>
      <c r="EV291" s="133"/>
      <c r="EW291" s="133"/>
      <c r="EX291" s="133"/>
      <c r="EY291" s="133"/>
      <c r="EZ291" s="133"/>
      <c r="FA291" s="133"/>
      <c r="FB291" s="133"/>
      <c r="FC291" s="133"/>
      <c r="FD291" s="133"/>
      <c r="FE291" s="133"/>
      <c r="FF291" s="133"/>
      <c r="FG291" s="133"/>
      <c r="FH291" s="133"/>
      <c r="FI291" s="133"/>
      <c r="FJ291" s="133"/>
      <c r="FK291" s="133"/>
      <c r="FL291" s="133"/>
      <c r="FM291" s="133"/>
      <c r="FN291" s="133"/>
      <c r="FO291" s="133"/>
      <c r="FP291" s="133"/>
      <c r="FQ291" s="133"/>
      <c r="FR291" s="133"/>
      <c r="FS291" s="133"/>
      <c r="FT291" s="133"/>
      <c r="FU291" s="133"/>
      <c r="FV291" s="133"/>
      <c r="FW291" s="133"/>
      <c r="FX291" s="133"/>
      <c r="FY291" s="133"/>
      <c r="FZ291" s="133"/>
      <c r="GA291" s="133"/>
      <c r="GB291" s="133"/>
      <c r="GC291" s="133"/>
      <c r="GD291" s="133"/>
      <c r="GE291" s="133"/>
      <c r="GF291" s="133"/>
      <c r="GG291" s="133"/>
      <c r="GH291" s="133"/>
      <c r="GI291" s="133"/>
      <c r="GJ291" s="133"/>
      <c r="GK291" s="133"/>
      <c r="GL291" s="133"/>
      <c r="GM291" s="133"/>
      <c r="GN291" s="133"/>
      <c r="GO291" s="133"/>
      <c r="GP291" s="133"/>
      <c r="GQ291" s="133"/>
      <c r="GR291" s="133"/>
      <c r="GS291" s="133"/>
    </row>
    <row r="292" spans="1:201">
      <c r="A292" s="132"/>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c r="CZ292" s="133"/>
      <c r="DA292" s="133"/>
      <c r="DB292" s="133"/>
      <c r="DC292" s="133"/>
      <c r="DD292" s="133"/>
      <c r="DE292" s="133"/>
      <c r="DF292" s="133"/>
      <c r="DG292" s="133"/>
      <c r="DH292" s="133"/>
      <c r="DI292" s="133"/>
      <c r="DJ292" s="133"/>
      <c r="DK292" s="133"/>
      <c r="DL292" s="133"/>
      <c r="DM292" s="133"/>
      <c r="DN292" s="133"/>
      <c r="DO292" s="133"/>
      <c r="DP292" s="133"/>
      <c r="DQ292" s="133"/>
      <c r="DR292" s="133"/>
      <c r="DS292" s="133"/>
      <c r="DT292" s="133"/>
      <c r="DU292" s="133"/>
      <c r="DV292" s="133"/>
      <c r="DW292" s="133"/>
      <c r="DX292" s="133"/>
      <c r="DY292" s="133"/>
      <c r="DZ292" s="133"/>
      <c r="EA292" s="133"/>
      <c r="EB292" s="133"/>
      <c r="EC292" s="133"/>
      <c r="ED292" s="133"/>
      <c r="EE292" s="133"/>
      <c r="EF292" s="133"/>
      <c r="EG292" s="133"/>
      <c r="EH292" s="133"/>
      <c r="EI292" s="133"/>
      <c r="EJ292" s="133"/>
      <c r="EK292" s="133"/>
      <c r="EL292" s="133"/>
      <c r="EM292" s="133"/>
      <c r="EN292" s="133"/>
      <c r="EO292" s="133"/>
      <c r="EP292" s="133"/>
      <c r="EQ292" s="133"/>
      <c r="ER292" s="133"/>
      <c r="ES292" s="133"/>
      <c r="ET292" s="133"/>
      <c r="EU292" s="133"/>
      <c r="EV292" s="133"/>
      <c r="EW292" s="133"/>
      <c r="EX292" s="133"/>
      <c r="EY292" s="133"/>
      <c r="EZ292" s="133"/>
      <c r="FA292" s="133"/>
      <c r="FB292" s="133"/>
      <c r="FC292" s="133"/>
      <c r="FD292" s="133"/>
      <c r="FE292" s="133"/>
      <c r="FF292" s="133"/>
      <c r="FG292" s="133"/>
      <c r="FH292" s="133"/>
      <c r="FI292" s="133"/>
      <c r="FJ292" s="133"/>
      <c r="FK292" s="133"/>
      <c r="FL292" s="133"/>
      <c r="FM292" s="133"/>
      <c r="FN292" s="133"/>
      <c r="FO292" s="133"/>
      <c r="FP292" s="133"/>
      <c r="FQ292" s="133"/>
      <c r="FR292" s="133"/>
      <c r="FS292" s="133"/>
      <c r="FT292" s="133"/>
      <c r="FU292" s="133"/>
      <c r="FV292" s="133"/>
      <c r="FW292" s="133"/>
      <c r="FX292" s="133"/>
      <c r="FY292" s="133"/>
      <c r="FZ292" s="133"/>
      <c r="GA292" s="133"/>
      <c r="GB292" s="133"/>
      <c r="GC292" s="133"/>
      <c r="GD292" s="133"/>
      <c r="GE292" s="133"/>
      <c r="GF292" s="133"/>
      <c r="GG292" s="133"/>
      <c r="GH292" s="133"/>
      <c r="GI292" s="133"/>
      <c r="GJ292" s="133"/>
      <c r="GK292" s="133"/>
      <c r="GL292" s="133"/>
      <c r="GM292" s="133"/>
      <c r="GN292" s="133"/>
      <c r="GO292" s="133"/>
      <c r="GP292" s="133"/>
      <c r="GQ292" s="133"/>
      <c r="GR292" s="133"/>
      <c r="GS292" s="133"/>
    </row>
    <row r="293" spans="1:201">
      <c r="A293" s="132"/>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c r="CQ293" s="133"/>
      <c r="CR293" s="133"/>
      <c r="CS293" s="133"/>
      <c r="CT293" s="133"/>
      <c r="CU293" s="133"/>
      <c r="CV293" s="133"/>
      <c r="CW293" s="133"/>
      <c r="CX293" s="133"/>
      <c r="CY293" s="133"/>
      <c r="CZ293" s="133"/>
      <c r="DA293" s="133"/>
      <c r="DB293" s="133"/>
      <c r="DC293" s="133"/>
      <c r="DD293" s="133"/>
      <c r="DE293" s="133"/>
      <c r="DF293" s="133"/>
      <c r="DG293" s="133"/>
      <c r="DH293" s="133"/>
      <c r="DI293" s="133"/>
      <c r="DJ293" s="133"/>
      <c r="DK293" s="133"/>
      <c r="DL293" s="133"/>
      <c r="DM293" s="133"/>
      <c r="DN293" s="133"/>
      <c r="DO293" s="133"/>
      <c r="DP293" s="133"/>
      <c r="DQ293" s="133"/>
      <c r="DR293" s="133"/>
      <c r="DS293" s="133"/>
      <c r="DT293" s="133"/>
      <c r="DU293" s="133"/>
      <c r="DV293" s="133"/>
      <c r="DW293" s="133"/>
      <c r="DX293" s="133"/>
      <c r="DY293" s="133"/>
      <c r="DZ293" s="133"/>
      <c r="EA293" s="133"/>
      <c r="EB293" s="133"/>
      <c r="EC293" s="133"/>
      <c r="ED293" s="133"/>
      <c r="EE293" s="133"/>
      <c r="EF293" s="133"/>
      <c r="EG293" s="133"/>
      <c r="EH293" s="133"/>
      <c r="EI293" s="133"/>
      <c r="EJ293" s="133"/>
      <c r="EK293" s="133"/>
      <c r="EL293" s="133"/>
      <c r="EM293" s="133"/>
      <c r="EN293" s="133"/>
      <c r="EO293" s="133"/>
      <c r="EP293" s="133"/>
      <c r="EQ293" s="133"/>
      <c r="ER293" s="133"/>
      <c r="ES293" s="133"/>
      <c r="ET293" s="133"/>
      <c r="EU293" s="133"/>
      <c r="EV293" s="133"/>
      <c r="EW293" s="133"/>
      <c r="EX293" s="133"/>
      <c r="EY293" s="133"/>
      <c r="EZ293" s="133"/>
      <c r="FA293" s="133"/>
      <c r="FB293" s="133"/>
      <c r="FC293" s="133"/>
      <c r="FD293" s="133"/>
      <c r="FE293" s="133"/>
      <c r="FF293" s="133"/>
      <c r="FG293" s="133"/>
      <c r="FH293" s="133"/>
      <c r="FI293" s="133"/>
      <c r="FJ293" s="133"/>
      <c r="FK293" s="133"/>
      <c r="FL293" s="133"/>
      <c r="FM293" s="133"/>
      <c r="FN293" s="133"/>
      <c r="FO293" s="133"/>
      <c r="FP293" s="133"/>
      <c r="FQ293" s="133"/>
      <c r="FR293" s="133"/>
      <c r="FS293" s="133"/>
      <c r="FT293" s="133"/>
      <c r="FU293" s="133"/>
      <c r="FV293" s="133"/>
      <c r="FW293" s="133"/>
      <c r="FX293" s="133"/>
      <c r="FY293" s="133"/>
      <c r="FZ293" s="133"/>
      <c r="GA293" s="133"/>
      <c r="GB293" s="133"/>
      <c r="GC293" s="133"/>
      <c r="GD293" s="133"/>
      <c r="GE293" s="133"/>
      <c r="GF293" s="133"/>
      <c r="GG293" s="133"/>
      <c r="GH293" s="133"/>
      <c r="GI293" s="133"/>
      <c r="GJ293" s="133"/>
      <c r="GK293" s="133"/>
      <c r="GL293" s="133"/>
      <c r="GM293" s="133"/>
      <c r="GN293" s="133"/>
      <c r="GO293" s="133"/>
      <c r="GP293" s="133"/>
      <c r="GQ293" s="133"/>
      <c r="GR293" s="133"/>
      <c r="GS293" s="133"/>
    </row>
    <row r="294" spans="1:201">
      <c r="A294" s="132"/>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c r="DF294" s="133"/>
      <c r="DG294" s="133"/>
      <c r="DH294" s="133"/>
      <c r="DI294" s="133"/>
      <c r="DJ294" s="133"/>
      <c r="DK294" s="133"/>
      <c r="DL294" s="133"/>
      <c r="DM294" s="133"/>
      <c r="DN294" s="133"/>
      <c r="DO294" s="133"/>
      <c r="DP294" s="133"/>
      <c r="DQ294" s="133"/>
      <c r="DR294" s="133"/>
      <c r="DS294" s="133"/>
      <c r="DT294" s="133"/>
      <c r="DU294" s="133"/>
      <c r="DV294" s="133"/>
      <c r="DW294" s="133"/>
      <c r="DX294" s="133"/>
      <c r="DY294" s="133"/>
      <c r="DZ294" s="133"/>
      <c r="EA294" s="133"/>
      <c r="EB294" s="133"/>
      <c r="EC294" s="133"/>
      <c r="ED294" s="133"/>
      <c r="EE294" s="133"/>
      <c r="EF294" s="133"/>
      <c r="EG294" s="133"/>
      <c r="EH294" s="133"/>
      <c r="EI294" s="133"/>
      <c r="EJ294" s="133"/>
      <c r="EK294" s="133"/>
      <c r="EL294" s="133"/>
      <c r="EM294" s="133"/>
      <c r="EN294" s="133"/>
      <c r="EO294" s="133"/>
      <c r="EP294" s="133"/>
      <c r="EQ294" s="133"/>
      <c r="ER294" s="133"/>
      <c r="ES294" s="133"/>
      <c r="ET294" s="133"/>
      <c r="EU294" s="133"/>
      <c r="EV294" s="133"/>
      <c r="EW294" s="133"/>
      <c r="EX294" s="133"/>
      <c r="EY294" s="133"/>
      <c r="EZ294" s="133"/>
      <c r="FA294" s="133"/>
      <c r="FB294" s="133"/>
      <c r="FC294" s="133"/>
      <c r="FD294" s="133"/>
      <c r="FE294" s="133"/>
      <c r="FF294" s="133"/>
      <c r="FG294" s="133"/>
      <c r="FH294" s="133"/>
      <c r="FI294" s="133"/>
      <c r="FJ294" s="133"/>
      <c r="FK294" s="133"/>
      <c r="FL294" s="133"/>
      <c r="FM294" s="133"/>
      <c r="FN294" s="133"/>
      <c r="FO294" s="133"/>
      <c r="FP294" s="133"/>
      <c r="FQ294" s="133"/>
      <c r="FR294" s="133"/>
      <c r="FS294" s="133"/>
      <c r="FT294" s="133"/>
      <c r="FU294" s="133"/>
      <c r="FV294" s="133"/>
      <c r="FW294" s="133"/>
      <c r="FX294" s="133"/>
      <c r="FY294" s="133"/>
      <c r="FZ294" s="133"/>
      <c r="GA294" s="133"/>
      <c r="GB294" s="133"/>
      <c r="GC294" s="133"/>
      <c r="GD294" s="133"/>
      <c r="GE294" s="133"/>
      <c r="GF294" s="133"/>
      <c r="GG294" s="133"/>
      <c r="GH294" s="133"/>
      <c r="GI294" s="133"/>
      <c r="GJ294" s="133"/>
      <c r="GK294" s="133"/>
      <c r="GL294" s="133"/>
      <c r="GM294" s="133"/>
      <c r="GN294" s="133"/>
      <c r="GO294" s="133"/>
      <c r="GP294" s="133"/>
      <c r="GQ294" s="133"/>
      <c r="GR294" s="133"/>
      <c r="GS294" s="133"/>
    </row>
    <row r="295" spans="1:201">
      <c r="A295" s="132"/>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c r="EG295" s="133"/>
      <c r="EH295" s="133"/>
      <c r="EI295" s="133"/>
      <c r="EJ295" s="133"/>
      <c r="EK295" s="133"/>
      <c r="EL295" s="133"/>
      <c r="EM295" s="133"/>
      <c r="EN295" s="133"/>
      <c r="EO295" s="133"/>
      <c r="EP295" s="133"/>
      <c r="EQ295" s="133"/>
      <c r="ER295" s="133"/>
      <c r="ES295" s="133"/>
      <c r="ET295" s="133"/>
      <c r="EU295" s="133"/>
      <c r="EV295" s="133"/>
      <c r="EW295" s="133"/>
      <c r="EX295" s="133"/>
      <c r="EY295" s="133"/>
      <c r="EZ295" s="133"/>
      <c r="FA295" s="133"/>
      <c r="FB295" s="133"/>
      <c r="FC295" s="133"/>
      <c r="FD295" s="133"/>
      <c r="FE295" s="133"/>
      <c r="FF295" s="133"/>
      <c r="FG295" s="133"/>
      <c r="FH295" s="133"/>
      <c r="FI295" s="133"/>
      <c r="FJ295" s="133"/>
      <c r="FK295" s="133"/>
      <c r="FL295" s="133"/>
      <c r="FM295" s="133"/>
      <c r="FN295" s="133"/>
      <c r="FO295" s="133"/>
      <c r="FP295" s="133"/>
      <c r="FQ295" s="133"/>
      <c r="FR295" s="133"/>
      <c r="FS295" s="133"/>
      <c r="FT295" s="133"/>
      <c r="FU295" s="133"/>
      <c r="FV295" s="133"/>
      <c r="FW295" s="133"/>
      <c r="FX295" s="133"/>
      <c r="FY295" s="133"/>
      <c r="FZ295" s="133"/>
      <c r="GA295" s="133"/>
      <c r="GB295" s="133"/>
      <c r="GC295" s="133"/>
      <c r="GD295" s="133"/>
      <c r="GE295" s="133"/>
      <c r="GF295" s="133"/>
      <c r="GG295" s="133"/>
      <c r="GH295" s="133"/>
      <c r="GI295" s="133"/>
      <c r="GJ295" s="133"/>
      <c r="GK295" s="133"/>
      <c r="GL295" s="133"/>
      <c r="GM295" s="133"/>
      <c r="GN295" s="133"/>
      <c r="GO295" s="133"/>
      <c r="GP295" s="133"/>
      <c r="GQ295" s="133"/>
      <c r="GR295" s="133"/>
      <c r="GS295" s="133"/>
    </row>
    <row r="296" spans="1:201">
      <c r="A296" s="132"/>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c r="EG296" s="133"/>
      <c r="EH296" s="133"/>
      <c r="EI296" s="133"/>
      <c r="EJ296" s="133"/>
      <c r="EK296" s="133"/>
      <c r="EL296" s="133"/>
      <c r="EM296" s="133"/>
      <c r="EN296" s="133"/>
      <c r="EO296" s="133"/>
      <c r="EP296" s="133"/>
      <c r="EQ296" s="133"/>
      <c r="ER296" s="133"/>
      <c r="ES296" s="133"/>
      <c r="ET296" s="133"/>
      <c r="EU296" s="133"/>
      <c r="EV296" s="133"/>
      <c r="EW296" s="133"/>
      <c r="EX296" s="133"/>
      <c r="EY296" s="133"/>
      <c r="EZ296" s="133"/>
      <c r="FA296" s="133"/>
      <c r="FB296" s="133"/>
      <c r="FC296" s="133"/>
      <c r="FD296" s="133"/>
      <c r="FE296" s="133"/>
      <c r="FF296" s="133"/>
      <c r="FG296" s="133"/>
      <c r="FH296" s="133"/>
      <c r="FI296" s="133"/>
      <c r="FJ296" s="133"/>
      <c r="FK296" s="133"/>
      <c r="FL296" s="133"/>
      <c r="FM296" s="133"/>
      <c r="FN296" s="133"/>
      <c r="FO296" s="133"/>
      <c r="FP296" s="133"/>
      <c r="FQ296" s="133"/>
      <c r="FR296" s="133"/>
      <c r="FS296" s="133"/>
      <c r="FT296" s="133"/>
      <c r="FU296" s="133"/>
      <c r="FV296" s="133"/>
      <c r="FW296" s="133"/>
      <c r="FX296" s="133"/>
      <c r="FY296" s="133"/>
      <c r="FZ296" s="133"/>
      <c r="GA296" s="133"/>
      <c r="GB296" s="133"/>
      <c r="GC296" s="133"/>
      <c r="GD296" s="133"/>
      <c r="GE296" s="133"/>
      <c r="GF296" s="133"/>
      <c r="GG296" s="133"/>
      <c r="GH296" s="133"/>
      <c r="GI296" s="133"/>
      <c r="GJ296" s="133"/>
      <c r="GK296" s="133"/>
      <c r="GL296" s="133"/>
      <c r="GM296" s="133"/>
      <c r="GN296" s="133"/>
      <c r="GO296" s="133"/>
      <c r="GP296" s="133"/>
      <c r="GQ296" s="133"/>
      <c r="GR296" s="133"/>
      <c r="GS296" s="133"/>
    </row>
    <row r="297" spans="1:201">
      <c r="A297" s="132"/>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c r="EG297" s="133"/>
      <c r="EH297" s="133"/>
      <c r="EI297" s="133"/>
      <c r="EJ297" s="133"/>
      <c r="EK297" s="133"/>
      <c r="EL297" s="133"/>
      <c r="EM297" s="133"/>
      <c r="EN297" s="133"/>
      <c r="EO297" s="133"/>
      <c r="EP297" s="133"/>
      <c r="EQ297" s="133"/>
      <c r="ER297" s="133"/>
      <c r="ES297" s="133"/>
      <c r="ET297" s="133"/>
      <c r="EU297" s="133"/>
      <c r="EV297" s="133"/>
      <c r="EW297" s="133"/>
      <c r="EX297" s="133"/>
      <c r="EY297" s="133"/>
      <c r="EZ297" s="133"/>
      <c r="FA297" s="133"/>
      <c r="FB297" s="133"/>
      <c r="FC297" s="133"/>
      <c r="FD297" s="133"/>
      <c r="FE297" s="133"/>
      <c r="FF297" s="133"/>
      <c r="FG297" s="133"/>
      <c r="FH297" s="133"/>
      <c r="FI297" s="133"/>
      <c r="FJ297" s="133"/>
      <c r="FK297" s="133"/>
      <c r="FL297" s="133"/>
      <c r="FM297" s="133"/>
      <c r="FN297" s="133"/>
      <c r="FO297" s="133"/>
      <c r="FP297" s="133"/>
      <c r="FQ297" s="133"/>
      <c r="FR297" s="133"/>
      <c r="FS297" s="133"/>
      <c r="FT297" s="133"/>
      <c r="FU297" s="133"/>
      <c r="FV297" s="133"/>
      <c r="FW297" s="133"/>
      <c r="FX297" s="133"/>
      <c r="FY297" s="133"/>
      <c r="FZ297" s="133"/>
      <c r="GA297" s="133"/>
      <c r="GB297" s="133"/>
      <c r="GC297" s="133"/>
      <c r="GD297" s="133"/>
      <c r="GE297" s="133"/>
      <c r="GF297" s="133"/>
      <c r="GG297" s="133"/>
      <c r="GH297" s="133"/>
      <c r="GI297" s="133"/>
      <c r="GJ297" s="133"/>
      <c r="GK297" s="133"/>
      <c r="GL297" s="133"/>
      <c r="GM297" s="133"/>
      <c r="GN297" s="133"/>
      <c r="GO297" s="133"/>
      <c r="GP297" s="133"/>
      <c r="GQ297" s="133"/>
      <c r="GR297" s="133"/>
      <c r="GS297" s="133"/>
    </row>
    <row r="298" spans="1:201">
      <c r="A298" s="132"/>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33"/>
      <c r="CC298" s="133"/>
      <c r="CD298" s="133"/>
      <c r="CE298" s="133"/>
      <c r="CF298" s="133"/>
      <c r="CG298" s="133"/>
      <c r="CH298" s="133"/>
      <c r="CI298" s="133"/>
      <c r="CJ298" s="133"/>
      <c r="CK298" s="133"/>
      <c r="CL298" s="133"/>
      <c r="CM298" s="133"/>
      <c r="CN298" s="133"/>
      <c r="CO298" s="133"/>
      <c r="CP298" s="133"/>
      <c r="CQ298" s="133"/>
      <c r="CR298" s="133"/>
      <c r="CS298" s="133"/>
      <c r="CT298" s="133"/>
      <c r="CU298" s="133"/>
      <c r="CV298" s="133"/>
      <c r="CW298" s="133"/>
      <c r="CX298" s="133"/>
      <c r="CY298" s="133"/>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c r="EG298" s="133"/>
      <c r="EH298" s="133"/>
      <c r="EI298" s="133"/>
      <c r="EJ298" s="133"/>
      <c r="EK298" s="133"/>
      <c r="EL298" s="133"/>
      <c r="EM298" s="133"/>
      <c r="EN298" s="133"/>
      <c r="EO298" s="133"/>
      <c r="EP298" s="133"/>
      <c r="EQ298" s="133"/>
      <c r="ER298" s="133"/>
      <c r="ES298" s="133"/>
      <c r="ET298" s="133"/>
      <c r="EU298" s="133"/>
      <c r="EV298" s="133"/>
      <c r="EW298" s="133"/>
      <c r="EX298" s="133"/>
      <c r="EY298" s="133"/>
      <c r="EZ298" s="133"/>
      <c r="FA298" s="133"/>
      <c r="FB298" s="133"/>
      <c r="FC298" s="133"/>
      <c r="FD298" s="133"/>
      <c r="FE298" s="133"/>
      <c r="FF298" s="133"/>
      <c r="FG298" s="133"/>
      <c r="FH298" s="133"/>
      <c r="FI298" s="133"/>
      <c r="FJ298" s="133"/>
      <c r="FK298" s="133"/>
      <c r="FL298" s="133"/>
      <c r="FM298" s="133"/>
      <c r="FN298" s="133"/>
      <c r="FO298" s="133"/>
      <c r="FP298" s="133"/>
      <c r="FQ298" s="133"/>
      <c r="FR298" s="133"/>
      <c r="FS298" s="133"/>
      <c r="FT298" s="133"/>
      <c r="FU298" s="133"/>
      <c r="FV298" s="133"/>
      <c r="FW298" s="133"/>
      <c r="FX298" s="133"/>
      <c r="FY298" s="133"/>
      <c r="FZ298" s="133"/>
      <c r="GA298" s="133"/>
      <c r="GB298" s="133"/>
      <c r="GC298" s="133"/>
      <c r="GD298" s="133"/>
      <c r="GE298" s="133"/>
      <c r="GF298" s="133"/>
      <c r="GG298" s="133"/>
      <c r="GH298" s="133"/>
      <c r="GI298" s="133"/>
      <c r="GJ298" s="133"/>
      <c r="GK298" s="133"/>
      <c r="GL298" s="133"/>
      <c r="GM298" s="133"/>
      <c r="GN298" s="133"/>
      <c r="GO298" s="133"/>
      <c r="GP298" s="133"/>
      <c r="GQ298" s="133"/>
      <c r="GR298" s="133"/>
      <c r="GS298" s="133"/>
    </row>
    <row r="299" spans="1:201">
      <c r="A299" s="132"/>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c r="EG299" s="133"/>
      <c r="EH299" s="133"/>
      <c r="EI299" s="133"/>
      <c r="EJ299" s="133"/>
      <c r="EK299" s="133"/>
      <c r="EL299" s="133"/>
      <c r="EM299" s="133"/>
      <c r="EN299" s="133"/>
      <c r="EO299" s="133"/>
      <c r="EP299" s="133"/>
      <c r="EQ299" s="133"/>
      <c r="ER299" s="133"/>
      <c r="ES299" s="133"/>
      <c r="ET299" s="133"/>
      <c r="EU299" s="133"/>
      <c r="EV299" s="133"/>
      <c r="EW299" s="133"/>
      <c r="EX299" s="133"/>
      <c r="EY299" s="133"/>
      <c r="EZ299" s="133"/>
      <c r="FA299" s="133"/>
      <c r="FB299" s="133"/>
      <c r="FC299" s="133"/>
      <c r="FD299" s="133"/>
      <c r="FE299" s="133"/>
      <c r="FF299" s="133"/>
      <c r="FG299" s="133"/>
      <c r="FH299" s="133"/>
      <c r="FI299" s="133"/>
      <c r="FJ299" s="133"/>
      <c r="FK299" s="133"/>
      <c r="FL299" s="133"/>
      <c r="FM299" s="133"/>
      <c r="FN299" s="133"/>
      <c r="FO299" s="133"/>
      <c r="FP299" s="133"/>
      <c r="FQ299" s="133"/>
      <c r="FR299" s="133"/>
      <c r="FS299" s="133"/>
      <c r="FT299" s="133"/>
      <c r="FU299" s="133"/>
      <c r="FV299" s="133"/>
      <c r="FW299" s="133"/>
      <c r="FX299" s="133"/>
      <c r="FY299" s="133"/>
      <c r="FZ299" s="133"/>
      <c r="GA299" s="133"/>
      <c r="GB299" s="133"/>
      <c r="GC299" s="133"/>
      <c r="GD299" s="133"/>
      <c r="GE299" s="133"/>
      <c r="GF299" s="133"/>
      <c r="GG299" s="133"/>
      <c r="GH299" s="133"/>
      <c r="GI299" s="133"/>
      <c r="GJ299" s="133"/>
      <c r="GK299" s="133"/>
      <c r="GL299" s="133"/>
      <c r="GM299" s="133"/>
      <c r="GN299" s="133"/>
      <c r="GO299" s="133"/>
      <c r="GP299" s="133"/>
      <c r="GQ299" s="133"/>
      <c r="GR299" s="133"/>
      <c r="GS299" s="133"/>
    </row>
    <row r="300" spans="1:201">
      <c r="A300" s="132"/>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c r="EG300" s="133"/>
      <c r="EH300" s="133"/>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3"/>
      <c r="FU300" s="133"/>
      <c r="FV300" s="133"/>
      <c r="FW300" s="133"/>
      <c r="FX300" s="133"/>
      <c r="FY300" s="133"/>
      <c r="FZ300" s="133"/>
      <c r="GA300" s="133"/>
      <c r="GB300" s="133"/>
      <c r="GC300" s="133"/>
      <c r="GD300" s="133"/>
      <c r="GE300" s="133"/>
      <c r="GF300" s="133"/>
      <c r="GG300" s="133"/>
      <c r="GH300" s="133"/>
      <c r="GI300" s="133"/>
      <c r="GJ300" s="133"/>
      <c r="GK300" s="133"/>
      <c r="GL300" s="133"/>
      <c r="GM300" s="133"/>
      <c r="GN300" s="133"/>
      <c r="GO300" s="133"/>
      <c r="GP300" s="133"/>
      <c r="GQ300" s="133"/>
      <c r="GR300" s="133"/>
      <c r="GS300" s="133"/>
    </row>
    <row r="301" spans="1:201">
      <c r="A301" s="132"/>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c r="EG301" s="133"/>
      <c r="EH301" s="133"/>
      <c r="EI301" s="133"/>
      <c r="EJ301" s="133"/>
      <c r="EK301" s="133"/>
      <c r="EL301" s="133"/>
      <c r="EM301" s="133"/>
      <c r="EN301" s="133"/>
      <c r="EO301" s="133"/>
      <c r="EP301" s="133"/>
      <c r="EQ301" s="133"/>
      <c r="ER301" s="133"/>
      <c r="ES301" s="133"/>
      <c r="ET301" s="133"/>
      <c r="EU301" s="133"/>
      <c r="EV301" s="133"/>
      <c r="EW301" s="133"/>
      <c r="EX301" s="133"/>
      <c r="EY301" s="133"/>
      <c r="EZ301" s="133"/>
      <c r="FA301" s="133"/>
      <c r="FB301" s="133"/>
      <c r="FC301" s="133"/>
      <c r="FD301" s="133"/>
      <c r="FE301" s="133"/>
      <c r="FF301" s="133"/>
      <c r="FG301" s="133"/>
      <c r="FH301" s="133"/>
      <c r="FI301" s="133"/>
      <c r="FJ301" s="133"/>
      <c r="FK301" s="133"/>
      <c r="FL301" s="133"/>
      <c r="FM301" s="133"/>
      <c r="FN301" s="133"/>
      <c r="FO301" s="133"/>
      <c r="FP301" s="133"/>
      <c r="FQ301" s="133"/>
      <c r="FR301" s="133"/>
      <c r="FS301" s="133"/>
      <c r="FT301" s="133"/>
      <c r="FU301" s="133"/>
      <c r="FV301" s="133"/>
      <c r="FW301" s="133"/>
      <c r="FX301" s="133"/>
      <c r="FY301" s="133"/>
      <c r="FZ301" s="133"/>
      <c r="GA301" s="133"/>
      <c r="GB301" s="133"/>
      <c r="GC301" s="133"/>
      <c r="GD301" s="133"/>
      <c r="GE301" s="133"/>
      <c r="GF301" s="133"/>
      <c r="GG301" s="133"/>
      <c r="GH301" s="133"/>
      <c r="GI301" s="133"/>
      <c r="GJ301" s="133"/>
      <c r="GK301" s="133"/>
      <c r="GL301" s="133"/>
      <c r="GM301" s="133"/>
      <c r="GN301" s="133"/>
      <c r="GO301" s="133"/>
      <c r="GP301" s="133"/>
      <c r="GQ301" s="133"/>
      <c r="GR301" s="133"/>
      <c r="GS301" s="133"/>
    </row>
    <row r="302" spans="1:201">
      <c r="A302" s="132"/>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c r="CQ302" s="133"/>
      <c r="CR302" s="133"/>
      <c r="CS302" s="133"/>
      <c r="CT302" s="133"/>
      <c r="CU302" s="133"/>
      <c r="CV302" s="133"/>
      <c r="CW302" s="133"/>
      <c r="CX302" s="133"/>
      <c r="CY302" s="133"/>
      <c r="CZ302" s="133"/>
      <c r="DA302" s="133"/>
      <c r="DB302" s="133"/>
      <c r="DC302" s="133"/>
      <c r="DD302" s="133"/>
      <c r="DE302" s="133"/>
      <c r="DF302" s="133"/>
      <c r="DG302" s="133"/>
      <c r="DH302" s="133"/>
      <c r="DI302" s="133"/>
      <c r="DJ302" s="133"/>
      <c r="DK302" s="133"/>
      <c r="DL302" s="133"/>
      <c r="DM302" s="133"/>
      <c r="DN302" s="133"/>
      <c r="DO302" s="133"/>
      <c r="DP302" s="133"/>
      <c r="DQ302" s="133"/>
      <c r="DR302" s="133"/>
      <c r="DS302" s="133"/>
      <c r="DT302" s="133"/>
      <c r="DU302" s="133"/>
      <c r="DV302" s="133"/>
      <c r="DW302" s="133"/>
      <c r="DX302" s="133"/>
      <c r="DY302" s="133"/>
      <c r="DZ302" s="133"/>
      <c r="EA302" s="133"/>
      <c r="EB302" s="133"/>
      <c r="EC302" s="133"/>
      <c r="ED302" s="133"/>
      <c r="EE302" s="133"/>
      <c r="EF302" s="133"/>
      <c r="EG302" s="133"/>
      <c r="EH302" s="133"/>
      <c r="EI302" s="133"/>
      <c r="EJ302" s="133"/>
      <c r="EK302" s="133"/>
      <c r="EL302" s="133"/>
      <c r="EM302" s="133"/>
      <c r="EN302" s="133"/>
      <c r="EO302" s="133"/>
      <c r="EP302" s="133"/>
      <c r="EQ302" s="133"/>
      <c r="ER302" s="133"/>
      <c r="ES302" s="133"/>
      <c r="ET302" s="133"/>
      <c r="EU302" s="133"/>
      <c r="EV302" s="133"/>
      <c r="EW302" s="133"/>
      <c r="EX302" s="133"/>
      <c r="EY302" s="133"/>
      <c r="EZ302" s="133"/>
      <c r="FA302" s="133"/>
      <c r="FB302" s="133"/>
      <c r="FC302" s="133"/>
      <c r="FD302" s="133"/>
      <c r="FE302" s="133"/>
      <c r="FF302" s="133"/>
      <c r="FG302" s="133"/>
      <c r="FH302" s="133"/>
      <c r="FI302" s="133"/>
      <c r="FJ302" s="133"/>
      <c r="FK302" s="133"/>
      <c r="FL302" s="133"/>
      <c r="FM302" s="133"/>
      <c r="FN302" s="133"/>
      <c r="FO302" s="133"/>
      <c r="FP302" s="133"/>
      <c r="FQ302" s="133"/>
      <c r="FR302" s="133"/>
      <c r="FS302" s="133"/>
      <c r="FT302" s="133"/>
      <c r="FU302" s="133"/>
      <c r="FV302" s="133"/>
      <c r="FW302" s="133"/>
      <c r="FX302" s="133"/>
      <c r="FY302" s="133"/>
      <c r="FZ302" s="133"/>
      <c r="GA302" s="133"/>
      <c r="GB302" s="133"/>
      <c r="GC302" s="133"/>
      <c r="GD302" s="133"/>
      <c r="GE302" s="133"/>
      <c r="GF302" s="133"/>
      <c r="GG302" s="133"/>
      <c r="GH302" s="133"/>
      <c r="GI302" s="133"/>
      <c r="GJ302" s="133"/>
      <c r="GK302" s="133"/>
      <c r="GL302" s="133"/>
      <c r="GM302" s="133"/>
      <c r="GN302" s="133"/>
      <c r="GO302" s="133"/>
      <c r="GP302" s="133"/>
      <c r="GQ302" s="133"/>
      <c r="GR302" s="133"/>
      <c r="GS302" s="133"/>
    </row>
    <row r="303" spans="1:201">
      <c r="A303" s="132"/>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3"/>
      <c r="CY303" s="133"/>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3"/>
      <c r="EA303" s="133"/>
      <c r="EB303" s="133"/>
      <c r="EC303" s="133"/>
      <c r="ED303" s="133"/>
      <c r="EE303" s="133"/>
      <c r="EF303" s="133"/>
      <c r="EG303" s="133"/>
      <c r="EH303" s="133"/>
      <c r="EI303" s="133"/>
      <c r="EJ303" s="133"/>
      <c r="EK303" s="133"/>
      <c r="EL303" s="133"/>
      <c r="EM303" s="133"/>
      <c r="EN303" s="133"/>
      <c r="EO303" s="133"/>
      <c r="EP303" s="133"/>
      <c r="EQ303" s="133"/>
      <c r="ER303" s="133"/>
      <c r="ES303" s="133"/>
      <c r="ET303" s="133"/>
      <c r="EU303" s="133"/>
      <c r="EV303" s="133"/>
      <c r="EW303" s="133"/>
      <c r="EX303" s="133"/>
      <c r="EY303" s="133"/>
      <c r="EZ303" s="133"/>
      <c r="FA303" s="133"/>
      <c r="FB303" s="133"/>
      <c r="FC303" s="133"/>
      <c r="FD303" s="133"/>
      <c r="FE303" s="133"/>
      <c r="FF303" s="133"/>
      <c r="FG303" s="133"/>
      <c r="FH303" s="133"/>
      <c r="FI303" s="133"/>
      <c r="FJ303" s="133"/>
      <c r="FK303" s="133"/>
      <c r="FL303" s="133"/>
      <c r="FM303" s="133"/>
      <c r="FN303" s="133"/>
      <c r="FO303" s="133"/>
      <c r="FP303" s="133"/>
      <c r="FQ303" s="133"/>
      <c r="FR303" s="133"/>
      <c r="FS303" s="133"/>
      <c r="FT303" s="133"/>
      <c r="FU303" s="133"/>
      <c r="FV303" s="133"/>
      <c r="FW303" s="133"/>
      <c r="FX303" s="133"/>
      <c r="FY303" s="133"/>
      <c r="FZ303" s="133"/>
      <c r="GA303" s="133"/>
      <c r="GB303" s="133"/>
      <c r="GC303" s="133"/>
      <c r="GD303" s="133"/>
      <c r="GE303" s="133"/>
      <c r="GF303" s="133"/>
      <c r="GG303" s="133"/>
      <c r="GH303" s="133"/>
      <c r="GI303" s="133"/>
      <c r="GJ303" s="133"/>
      <c r="GK303" s="133"/>
      <c r="GL303" s="133"/>
      <c r="GM303" s="133"/>
      <c r="GN303" s="133"/>
      <c r="GO303" s="133"/>
      <c r="GP303" s="133"/>
      <c r="GQ303" s="133"/>
      <c r="GR303" s="133"/>
      <c r="GS303" s="133"/>
    </row>
    <row r="304" spans="1:201">
      <c r="A304" s="132"/>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3"/>
      <c r="CY304" s="133"/>
      <c r="CZ304" s="133"/>
      <c r="DA304" s="133"/>
      <c r="DB304" s="133"/>
      <c r="DC304" s="133"/>
      <c r="DD304" s="133"/>
      <c r="DE304" s="133"/>
      <c r="DF304" s="133"/>
      <c r="DG304" s="133"/>
      <c r="DH304" s="133"/>
      <c r="DI304" s="133"/>
      <c r="DJ304" s="133"/>
      <c r="DK304" s="133"/>
      <c r="DL304" s="133"/>
      <c r="DM304" s="133"/>
      <c r="DN304" s="133"/>
      <c r="DO304" s="133"/>
      <c r="DP304" s="133"/>
      <c r="DQ304" s="133"/>
      <c r="DR304" s="133"/>
      <c r="DS304" s="133"/>
      <c r="DT304" s="133"/>
      <c r="DU304" s="133"/>
      <c r="DV304" s="133"/>
      <c r="DW304" s="133"/>
      <c r="DX304" s="133"/>
      <c r="DY304" s="133"/>
      <c r="DZ304" s="133"/>
      <c r="EA304" s="133"/>
      <c r="EB304" s="133"/>
      <c r="EC304" s="133"/>
      <c r="ED304" s="133"/>
      <c r="EE304" s="133"/>
      <c r="EF304" s="133"/>
      <c r="EG304" s="133"/>
      <c r="EH304" s="133"/>
      <c r="EI304" s="133"/>
      <c r="EJ304" s="133"/>
      <c r="EK304" s="133"/>
      <c r="EL304" s="133"/>
      <c r="EM304" s="133"/>
      <c r="EN304" s="133"/>
      <c r="EO304" s="133"/>
      <c r="EP304" s="133"/>
      <c r="EQ304" s="133"/>
      <c r="ER304" s="133"/>
      <c r="ES304" s="133"/>
      <c r="ET304" s="133"/>
      <c r="EU304" s="133"/>
      <c r="EV304" s="133"/>
      <c r="EW304" s="133"/>
      <c r="EX304" s="133"/>
      <c r="EY304" s="133"/>
      <c r="EZ304" s="133"/>
      <c r="FA304" s="133"/>
      <c r="FB304" s="133"/>
      <c r="FC304" s="133"/>
      <c r="FD304" s="133"/>
      <c r="FE304" s="133"/>
      <c r="FF304" s="133"/>
      <c r="FG304" s="133"/>
      <c r="FH304" s="133"/>
      <c r="FI304" s="133"/>
      <c r="FJ304" s="133"/>
      <c r="FK304" s="133"/>
      <c r="FL304" s="133"/>
      <c r="FM304" s="133"/>
      <c r="FN304" s="133"/>
      <c r="FO304" s="133"/>
      <c r="FP304" s="133"/>
      <c r="FQ304" s="133"/>
      <c r="FR304" s="133"/>
      <c r="FS304" s="133"/>
      <c r="FT304" s="133"/>
      <c r="FU304" s="133"/>
      <c r="FV304" s="133"/>
      <c r="FW304" s="133"/>
      <c r="FX304" s="133"/>
      <c r="FY304" s="133"/>
      <c r="FZ304" s="133"/>
      <c r="GA304" s="133"/>
      <c r="GB304" s="133"/>
      <c r="GC304" s="133"/>
      <c r="GD304" s="133"/>
      <c r="GE304" s="133"/>
      <c r="GF304" s="133"/>
      <c r="GG304" s="133"/>
      <c r="GH304" s="133"/>
      <c r="GI304" s="133"/>
      <c r="GJ304" s="133"/>
      <c r="GK304" s="133"/>
      <c r="GL304" s="133"/>
      <c r="GM304" s="133"/>
      <c r="GN304" s="133"/>
      <c r="GO304" s="133"/>
      <c r="GP304" s="133"/>
      <c r="GQ304" s="133"/>
      <c r="GR304" s="133"/>
      <c r="GS304" s="133"/>
    </row>
    <row r="305" spans="1:201">
      <c r="A305" s="132"/>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c r="EG305" s="133"/>
      <c r="EH305" s="133"/>
      <c r="EI305" s="133"/>
      <c r="EJ305" s="133"/>
      <c r="EK305" s="133"/>
      <c r="EL305" s="133"/>
      <c r="EM305" s="133"/>
      <c r="EN305" s="133"/>
      <c r="EO305" s="133"/>
      <c r="EP305" s="133"/>
      <c r="EQ305" s="133"/>
      <c r="ER305" s="133"/>
      <c r="ES305" s="133"/>
      <c r="ET305" s="133"/>
      <c r="EU305" s="133"/>
      <c r="EV305" s="133"/>
      <c r="EW305" s="133"/>
      <c r="EX305" s="133"/>
      <c r="EY305" s="133"/>
      <c r="EZ305" s="133"/>
      <c r="FA305" s="133"/>
      <c r="FB305" s="133"/>
      <c r="FC305" s="133"/>
      <c r="FD305" s="133"/>
      <c r="FE305" s="133"/>
      <c r="FF305" s="133"/>
      <c r="FG305" s="133"/>
      <c r="FH305" s="133"/>
      <c r="FI305" s="133"/>
      <c r="FJ305" s="133"/>
      <c r="FK305" s="133"/>
      <c r="FL305" s="133"/>
      <c r="FM305" s="133"/>
      <c r="FN305" s="133"/>
      <c r="FO305" s="133"/>
      <c r="FP305" s="133"/>
      <c r="FQ305" s="133"/>
      <c r="FR305" s="133"/>
      <c r="FS305" s="133"/>
      <c r="FT305" s="133"/>
      <c r="FU305" s="133"/>
      <c r="FV305" s="133"/>
      <c r="FW305" s="133"/>
      <c r="FX305" s="133"/>
      <c r="FY305" s="133"/>
      <c r="FZ305" s="133"/>
      <c r="GA305" s="133"/>
      <c r="GB305" s="133"/>
      <c r="GC305" s="133"/>
      <c r="GD305" s="133"/>
      <c r="GE305" s="133"/>
      <c r="GF305" s="133"/>
      <c r="GG305" s="133"/>
      <c r="GH305" s="133"/>
      <c r="GI305" s="133"/>
      <c r="GJ305" s="133"/>
      <c r="GK305" s="133"/>
      <c r="GL305" s="133"/>
      <c r="GM305" s="133"/>
      <c r="GN305" s="133"/>
      <c r="GO305" s="133"/>
      <c r="GP305" s="133"/>
      <c r="GQ305" s="133"/>
      <c r="GR305" s="133"/>
      <c r="GS305" s="133"/>
    </row>
    <row r="306" spans="1:201">
      <c r="A306" s="132"/>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c r="EG306" s="133"/>
      <c r="EH306" s="133"/>
      <c r="EI306" s="133"/>
      <c r="EJ306" s="133"/>
      <c r="EK306" s="133"/>
      <c r="EL306" s="133"/>
      <c r="EM306" s="133"/>
      <c r="EN306" s="133"/>
      <c r="EO306" s="133"/>
      <c r="EP306" s="133"/>
      <c r="EQ306" s="133"/>
      <c r="ER306" s="133"/>
      <c r="ES306" s="133"/>
      <c r="ET306" s="133"/>
      <c r="EU306" s="133"/>
      <c r="EV306" s="133"/>
      <c r="EW306" s="133"/>
      <c r="EX306" s="133"/>
      <c r="EY306" s="133"/>
      <c r="EZ306" s="133"/>
      <c r="FA306" s="133"/>
      <c r="FB306" s="133"/>
      <c r="FC306" s="133"/>
      <c r="FD306" s="133"/>
      <c r="FE306" s="133"/>
      <c r="FF306" s="133"/>
      <c r="FG306" s="133"/>
      <c r="FH306" s="133"/>
      <c r="FI306" s="133"/>
      <c r="FJ306" s="133"/>
      <c r="FK306" s="133"/>
      <c r="FL306" s="133"/>
      <c r="FM306" s="133"/>
      <c r="FN306" s="133"/>
      <c r="FO306" s="133"/>
      <c r="FP306" s="133"/>
      <c r="FQ306" s="133"/>
      <c r="FR306" s="133"/>
      <c r="FS306" s="133"/>
      <c r="FT306" s="133"/>
      <c r="FU306" s="133"/>
      <c r="FV306" s="133"/>
      <c r="FW306" s="133"/>
      <c r="FX306" s="133"/>
      <c r="FY306" s="133"/>
      <c r="FZ306" s="133"/>
      <c r="GA306" s="133"/>
      <c r="GB306" s="133"/>
      <c r="GC306" s="133"/>
      <c r="GD306" s="133"/>
      <c r="GE306" s="133"/>
      <c r="GF306" s="133"/>
      <c r="GG306" s="133"/>
      <c r="GH306" s="133"/>
      <c r="GI306" s="133"/>
      <c r="GJ306" s="133"/>
      <c r="GK306" s="133"/>
      <c r="GL306" s="133"/>
      <c r="GM306" s="133"/>
      <c r="GN306" s="133"/>
      <c r="GO306" s="133"/>
      <c r="GP306" s="133"/>
      <c r="GQ306" s="133"/>
      <c r="GR306" s="133"/>
      <c r="GS306" s="133"/>
    </row>
    <row r="307" spans="1:201">
      <c r="A307" s="132"/>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3"/>
      <c r="CY307" s="133"/>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3"/>
      <c r="EA307" s="133"/>
      <c r="EB307" s="133"/>
      <c r="EC307" s="133"/>
      <c r="ED307" s="133"/>
      <c r="EE307" s="133"/>
      <c r="EF307" s="133"/>
      <c r="EG307" s="133"/>
      <c r="EH307" s="133"/>
      <c r="EI307" s="133"/>
      <c r="EJ307" s="133"/>
      <c r="EK307" s="133"/>
      <c r="EL307" s="133"/>
      <c r="EM307" s="133"/>
      <c r="EN307" s="133"/>
      <c r="EO307" s="133"/>
      <c r="EP307" s="133"/>
      <c r="EQ307" s="133"/>
      <c r="ER307" s="133"/>
      <c r="ES307" s="133"/>
      <c r="ET307" s="133"/>
      <c r="EU307" s="133"/>
      <c r="EV307" s="133"/>
      <c r="EW307" s="133"/>
      <c r="EX307" s="133"/>
      <c r="EY307" s="133"/>
      <c r="EZ307" s="133"/>
      <c r="FA307" s="133"/>
      <c r="FB307" s="133"/>
      <c r="FC307" s="133"/>
      <c r="FD307" s="133"/>
      <c r="FE307" s="133"/>
      <c r="FF307" s="133"/>
      <c r="FG307" s="133"/>
      <c r="FH307" s="133"/>
      <c r="FI307" s="133"/>
      <c r="FJ307" s="133"/>
      <c r="FK307" s="133"/>
      <c r="FL307" s="133"/>
      <c r="FM307" s="133"/>
      <c r="FN307" s="133"/>
      <c r="FO307" s="133"/>
      <c r="FP307" s="133"/>
      <c r="FQ307" s="133"/>
      <c r="FR307" s="133"/>
      <c r="FS307" s="133"/>
      <c r="FT307" s="133"/>
      <c r="FU307" s="133"/>
      <c r="FV307" s="133"/>
      <c r="FW307" s="133"/>
      <c r="FX307" s="133"/>
      <c r="FY307" s="133"/>
      <c r="FZ307" s="133"/>
      <c r="GA307" s="133"/>
      <c r="GB307" s="133"/>
      <c r="GC307" s="133"/>
      <c r="GD307" s="133"/>
      <c r="GE307" s="133"/>
      <c r="GF307" s="133"/>
      <c r="GG307" s="133"/>
      <c r="GH307" s="133"/>
      <c r="GI307" s="133"/>
      <c r="GJ307" s="133"/>
      <c r="GK307" s="133"/>
      <c r="GL307" s="133"/>
      <c r="GM307" s="133"/>
      <c r="GN307" s="133"/>
      <c r="GO307" s="133"/>
      <c r="GP307" s="133"/>
      <c r="GQ307" s="133"/>
      <c r="GR307" s="133"/>
      <c r="GS307" s="133"/>
    </row>
    <row r="308" spans="1:201">
      <c r="A308" s="132"/>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c r="EG308" s="133"/>
      <c r="EH308" s="133"/>
      <c r="EI308" s="133"/>
      <c r="EJ308" s="133"/>
      <c r="EK308" s="133"/>
      <c r="EL308" s="133"/>
      <c r="EM308" s="133"/>
      <c r="EN308" s="133"/>
      <c r="EO308" s="133"/>
      <c r="EP308" s="133"/>
      <c r="EQ308" s="133"/>
      <c r="ER308" s="133"/>
      <c r="ES308" s="133"/>
      <c r="ET308" s="133"/>
      <c r="EU308" s="133"/>
      <c r="EV308" s="133"/>
      <c r="EW308" s="133"/>
      <c r="EX308" s="133"/>
      <c r="EY308" s="133"/>
      <c r="EZ308" s="133"/>
      <c r="FA308" s="133"/>
      <c r="FB308" s="133"/>
      <c r="FC308" s="133"/>
      <c r="FD308" s="133"/>
      <c r="FE308" s="133"/>
      <c r="FF308" s="133"/>
      <c r="FG308" s="133"/>
      <c r="FH308" s="133"/>
      <c r="FI308" s="133"/>
      <c r="FJ308" s="133"/>
      <c r="FK308" s="133"/>
      <c r="FL308" s="133"/>
      <c r="FM308" s="133"/>
      <c r="FN308" s="133"/>
      <c r="FO308" s="133"/>
      <c r="FP308" s="133"/>
      <c r="FQ308" s="133"/>
      <c r="FR308" s="133"/>
      <c r="FS308" s="133"/>
      <c r="FT308" s="133"/>
      <c r="FU308" s="133"/>
      <c r="FV308" s="133"/>
      <c r="FW308" s="133"/>
      <c r="FX308" s="133"/>
      <c r="FY308" s="133"/>
      <c r="FZ308" s="133"/>
      <c r="GA308" s="133"/>
      <c r="GB308" s="133"/>
      <c r="GC308" s="133"/>
      <c r="GD308" s="133"/>
      <c r="GE308" s="133"/>
      <c r="GF308" s="133"/>
      <c r="GG308" s="133"/>
      <c r="GH308" s="133"/>
      <c r="GI308" s="133"/>
      <c r="GJ308" s="133"/>
      <c r="GK308" s="133"/>
      <c r="GL308" s="133"/>
      <c r="GM308" s="133"/>
      <c r="GN308" s="133"/>
      <c r="GO308" s="133"/>
      <c r="GP308" s="133"/>
      <c r="GQ308" s="133"/>
      <c r="GR308" s="133"/>
      <c r="GS308" s="133"/>
    </row>
    <row r="309" spans="1:201">
      <c r="A309" s="132"/>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c r="EG309" s="133"/>
      <c r="EH309" s="133"/>
      <c r="EI309" s="133"/>
      <c r="EJ309" s="133"/>
      <c r="EK309" s="133"/>
      <c r="EL309" s="133"/>
      <c r="EM309" s="133"/>
      <c r="EN309" s="133"/>
      <c r="EO309" s="133"/>
      <c r="EP309" s="133"/>
      <c r="EQ309" s="133"/>
      <c r="ER309" s="133"/>
      <c r="ES309" s="133"/>
      <c r="ET309" s="133"/>
      <c r="EU309" s="133"/>
      <c r="EV309" s="133"/>
      <c r="EW309" s="133"/>
      <c r="EX309" s="133"/>
      <c r="EY309" s="133"/>
      <c r="EZ309" s="133"/>
      <c r="FA309" s="133"/>
      <c r="FB309" s="133"/>
      <c r="FC309" s="133"/>
      <c r="FD309" s="133"/>
      <c r="FE309" s="133"/>
      <c r="FF309" s="133"/>
      <c r="FG309" s="133"/>
      <c r="FH309" s="133"/>
      <c r="FI309" s="133"/>
      <c r="FJ309" s="133"/>
      <c r="FK309" s="133"/>
      <c r="FL309" s="133"/>
      <c r="FM309" s="133"/>
      <c r="FN309" s="133"/>
      <c r="FO309" s="133"/>
      <c r="FP309" s="133"/>
      <c r="FQ309" s="133"/>
      <c r="FR309" s="133"/>
      <c r="FS309" s="133"/>
      <c r="FT309" s="133"/>
      <c r="FU309" s="133"/>
      <c r="FV309" s="133"/>
      <c r="FW309" s="133"/>
      <c r="FX309" s="133"/>
      <c r="FY309" s="133"/>
      <c r="FZ309" s="133"/>
      <c r="GA309" s="133"/>
      <c r="GB309" s="133"/>
      <c r="GC309" s="133"/>
      <c r="GD309" s="133"/>
      <c r="GE309" s="133"/>
      <c r="GF309" s="133"/>
      <c r="GG309" s="133"/>
      <c r="GH309" s="133"/>
      <c r="GI309" s="133"/>
      <c r="GJ309" s="133"/>
      <c r="GK309" s="133"/>
      <c r="GL309" s="133"/>
      <c r="GM309" s="133"/>
      <c r="GN309" s="133"/>
      <c r="GO309" s="133"/>
      <c r="GP309" s="133"/>
      <c r="GQ309" s="133"/>
      <c r="GR309" s="133"/>
      <c r="GS309" s="133"/>
    </row>
    <row r="310" spans="1:201">
      <c r="A310" s="132"/>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c r="CQ310" s="133"/>
      <c r="CR310" s="133"/>
      <c r="CS310" s="133"/>
      <c r="CT310" s="133"/>
      <c r="CU310" s="133"/>
      <c r="CV310" s="133"/>
      <c r="CW310" s="133"/>
      <c r="CX310" s="133"/>
      <c r="CY310" s="133"/>
      <c r="CZ310" s="133"/>
      <c r="DA310" s="133"/>
      <c r="DB310" s="133"/>
      <c r="DC310" s="133"/>
      <c r="DD310" s="133"/>
      <c r="DE310" s="133"/>
      <c r="DF310" s="133"/>
      <c r="DG310" s="133"/>
      <c r="DH310" s="133"/>
      <c r="DI310" s="133"/>
      <c r="DJ310" s="133"/>
      <c r="DK310" s="133"/>
      <c r="DL310" s="133"/>
      <c r="DM310" s="133"/>
      <c r="DN310" s="133"/>
      <c r="DO310" s="133"/>
      <c r="DP310" s="133"/>
      <c r="DQ310" s="133"/>
      <c r="DR310" s="133"/>
      <c r="DS310" s="133"/>
      <c r="DT310" s="133"/>
      <c r="DU310" s="133"/>
      <c r="DV310" s="133"/>
      <c r="DW310" s="133"/>
      <c r="DX310" s="133"/>
      <c r="DY310" s="133"/>
      <c r="DZ310" s="133"/>
      <c r="EA310" s="133"/>
      <c r="EB310" s="133"/>
      <c r="EC310" s="133"/>
      <c r="ED310" s="133"/>
      <c r="EE310" s="133"/>
      <c r="EF310" s="133"/>
      <c r="EG310" s="133"/>
      <c r="EH310" s="133"/>
      <c r="EI310" s="133"/>
      <c r="EJ310" s="133"/>
      <c r="EK310" s="133"/>
      <c r="EL310" s="133"/>
      <c r="EM310" s="133"/>
      <c r="EN310" s="133"/>
      <c r="EO310" s="133"/>
      <c r="EP310" s="133"/>
      <c r="EQ310" s="133"/>
      <c r="ER310" s="133"/>
      <c r="ES310" s="133"/>
      <c r="ET310" s="133"/>
      <c r="EU310" s="133"/>
      <c r="EV310" s="133"/>
      <c r="EW310" s="133"/>
      <c r="EX310" s="133"/>
      <c r="EY310" s="133"/>
      <c r="EZ310" s="133"/>
      <c r="FA310" s="133"/>
      <c r="FB310" s="133"/>
      <c r="FC310" s="133"/>
      <c r="FD310" s="133"/>
      <c r="FE310" s="133"/>
      <c r="FF310" s="133"/>
      <c r="FG310" s="133"/>
      <c r="FH310" s="133"/>
      <c r="FI310" s="133"/>
      <c r="FJ310" s="133"/>
      <c r="FK310" s="133"/>
      <c r="FL310" s="133"/>
      <c r="FM310" s="133"/>
      <c r="FN310" s="133"/>
      <c r="FO310" s="133"/>
      <c r="FP310" s="133"/>
      <c r="FQ310" s="133"/>
      <c r="FR310" s="133"/>
      <c r="FS310" s="133"/>
      <c r="FT310" s="133"/>
      <c r="FU310" s="133"/>
      <c r="FV310" s="133"/>
      <c r="FW310" s="133"/>
      <c r="FX310" s="133"/>
      <c r="FY310" s="133"/>
      <c r="FZ310" s="133"/>
      <c r="GA310" s="133"/>
      <c r="GB310" s="133"/>
      <c r="GC310" s="133"/>
      <c r="GD310" s="133"/>
      <c r="GE310" s="133"/>
      <c r="GF310" s="133"/>
      <c r="GG310" s="133"/>
      <c r="GH310" s="133"/>
      <c r="GI310" s="133"/>
      <c r="GJ310" s="133"/>
      <c r="GK310" s="133"/>
      <c r="GL310" s="133"/>
      <c r="GM310" s="133"/>
      <c r="GN310" s="133"/>
      <c r="GO310" s="133"/>
      <c r="GP310" s="133"/>
      <c r="GQ310" s="133"/>
      <c r="GR310" s="133"/>
      <c r="GS310" s="133"/>
    </row>
    <row r="311" spans="1:201">
      <c r="A311" s="132"/>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3"/>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3"/>
      <c r="CY311" s="133"/>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3"/>
      <c r="EA311" s="133"/>
      <c r="EB311" s="133"/>
      <c r="EC311" s="133"/>
      <c r="ED311" s="133"/>
      <c r="EE311" s="133"/>
      <c r="EF311" s="133"/>
      <c r="EG311" s="133"/>
      <c r="EH311" s="133"/>
      <c r="EI311" s="133"/>
      <c r="EJ311" s="133"/>
      <c r="EK311" s="133"/>
      <c r="EL311" s="133"/>
      <c r="EM311" s="133"/>
      <c r="EN311" s="133"/>
      <c r="EO311" s="133"/>
      <c r="EP311" s="133"/>
      <c r="EQ311" s="133"/>
      <c r="ER311" s="133"/>
      <c r="ES311" s="133"/>
      <c r="ET311" s="133"/>
      <c r="EU311" s="133"/>
      <c r="EV311" s="133"/>
      <c r="EW311" s="133"/>
      <c r="EX311" s="133"/>
      <c r="EY311" s="133"/>
      <c r="EZ311" s="133"/>
      <c r="FA311" s="133"/>
      <c r="FB311" s="133"/>
      <c r="FC311" s="133"/>
      <c r="FD311" s="133"/>
      <c r="FE311" s="133"/>
      <c r="FF311" s="133"/>
      <c r="FG311" s="133"/>
      <c r="FH311" s="133"/>
      <c r="FI311" s="133"/>
      <c r="FJ311" s="133"/>
      <c r="FK311" s="133"/>
      <c r="FL311" s="133"/>
      <c r="FM311" s="133"/>
      <c r="FN311" s="133"/>
      <c r="FO311" s="133"/>
      <c r="FP311" s="133"/>
      <c r="FQ311" s="133"/>
      <c r="FR311" s="133"/>
      <c r="FS311" s="133"/>
      <c r="FT311" s="133"/>
      <c r="FU311" s="133"/>
      <c r="FV311" s="133"/>
      <c r="FW311" s="133"/>
      <c r="FX311" s="133"/>
      <c r="FY311" s="133"/>
      <c r="FZ311" s="133"/>
      <c r="GA311" s="133"/>
      <c r="GB311" s="133"/>
      <c r="GC311" s="133"/>
      <c r="GD311" s="133"/>
      <c r="GE311" s="133"/>
      <c r="GF311" s="133"/>
      <c r="GG311" s="133"/>
      <c r="GH311" s="133"/>
      <c r="GI311" s="133"/>
      <c r="GJ311" s="133"/>
      <c r="GK311" s="133"/>
      <c r="GL311" s="133"/>
      <c r="GM311" s="133"/>
      <c r="GN311" s="133"/>
      <c r="GO311" s="133"/>
      <c r="GP311" s="133"/>
      <c r="GQ311" s="133"/>
      <c r="GR311" s="133"/>
      <c r="GS311" s="133"/>
    </row>
    <row r="312" spans="1:201">
      <c r="A312" s="132"/>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3"/>
      <c r="CY312" s="133"/>
      <c r="CZ312" s="133"/>
      <c r="DA312" s="133"/>
      <c r="DB312" s="133"/>
      <c r="DC312" s="133"/>
      <c r="DD312" s="133"/>
      <c r="DE312" s="133"/>
      <c r="DF312" s="133"/>
      <c r="DG312" s="133"/>
      <c r="DH312" s="133"/>
      <c r="DI312" s="133"/>
      <c r="DJ312" s="133"/>
      <c r="DK312" s="133"/>
      <c r="DL312" s="133"/>
      <c r="DM312" s="133"/>
      <c r="DN312" s="133"/>
      <c r="DO312" s="133"/>
      <c r="DP312" s="133"/>
      <c r="DQ312" s="133"/>
      <c r="DR312" s="133"/>
      <c r="DS312" s="133"/>
      <c r="DT312" s="133"/>
      <c r="DU312" s="133"/>
      <c r="DV312" s="133"/>
      <c r="DW312" s="133"/>
      <c r="DX312" s="133"/>
      <c r="DY312" s="133"/>
      <c r="DZ312" s="133"/>
      <c r="EA312" s="133"/>
      <c r="EB312" s="133"/>
      <c r="EC312" s="133"/>
      <c r="ED312" s="133"/>
      <c r="EE312" s="133"/>
      <c r="EF312" s="133"/>
      <c r="EG312" s="133"/>
      <c r="EH312" s="133"/>
      <c r="EI312" s="133"/>
      <c r="EJ312" s="133"/>
      <c r="EK312" s="133"/>
      <c r="EL312" s="133"/>
      <c r="EM312" s="133"/>
      <c r="EN312" s="133"/>
      <c r="EO312" s="133"/>
      <c r="EP312" s="133"/>
      <c r="EQ312" s="133"/>
      <c r="ER312" s="133"/>
      <c r="ES312" s="133"/>
      <c r="ET312" s="133"/>
      <c r="EU312" s="133"/>
      <c r="EV312" s="133"/>
      <c r="EW312" s="133"/>
      <c r="EX312" s="133"/>
      <c r="EY312" s="133"/>
      <c r="EZ312" s="133"/>
      <c r="FA312" s="133"/>
      <c r="FB312" s="133"/>
      <c r="FC312" s="133"/>
      <c r="FD312" s="133"/>
      <c r="FE312" s="133"/>
      <c r="FF312" s="133"/>
      <c r="FG312" s="133"/>
      <c r="FH312" s="133"/>
      <c r="FI312" s="133"/>
      <c r="FJ312" s="133"/>
      <c r="FK312" s="133"/>
      <c r="FL312" s="133"/>
      <c r="FM312" s="133"/>
      <c r="FN312" s="133"/>
      <c r="FO312" s="133"/>
      <c r="FP312" s="133"/>
      <c r="FQ312" s="133"/>
      <c r="FR312" s="133"/>
      <c r="FS312" s="133"/>
      <c r="FT312" s="133"/>
      <c r="FU312" s="133"/>
      <c r="FV312" s="133"/>
      <c r="FW312" s="133"/>
      <c r="FX312" s="133"/>
      <c r="FY312" s="133"/>
      <c r="FZ312" s="133"/>
      <c r="GA312" s="133"/>
      <c r="GB312" s="133"/>
      <c r="GC312" s="133"/>
      <c r="GD312" s="133"/>
      <c r="GE312" s="133"/>
      <c r="GF312" s="133"/>
      <c r="GG312" s="133"/>
      <c r="GH312" s="133"/>
      <c r="GI312" s="133"/>
      <c r="GJ312" s="133"/>
      <c r="GK312" s="133"/>
      <c r="GL312" s="133"/>
      <c r="GM312" s="133"/>
      <c r="GN312" s="133"/>
      <c r="GO312" s="133"/>
      <c r="GP312" s="133"/>
      <c r="GQ312" s="133"/>
      <c r="GR312" s="133"/>
      <c r="GS312" s="133"/>
    </row>
    <row r="313" spans="1:201">
      <c r="A313" s="132"/>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c r="CZ313" s="133"/>
      <c r="DA313" s="133"/>
      <c r="DB313" s="133"/>
      <c r="DC313" s="133"/>
      <c r="DD313" s="133"/>
      <c r="DE313" s="133"/>
      <c r="DF313" s="133"/>
      <c r="DG313" s="133"/>
      <c r="DH313" s="133"/>
      <c r="DI313" s="133"/>
      <c r="DJ313" s="133"/>
      <c r="DK313" s="133"/>
      <c r="DL313" s="133"/>
      <c r="DM313" s="133"/>
      <c r="DN313" s="133"/>
      <c r="DO313" s="133"/>
      <c r="DP313" s="133"/>
      <c r="DQ313" s="133"/>
      <c r="DR313" s="133"/>
      <c r="DS313" s="133"/>
      <c r="DT313" s="133"/>
      <c r="DU313" s="133"/>
      <c r="DV313" s="133"/>
      <c r="DW313" s="133"/>
      <c r="DX313" s="133"/>
      <c r="DY313" s="133"/>
      <c r="DZ313" s="133"/>
      <c r="EA313" s="133"/>
      <c r="EB313" s="133"/>
      <c r="EC313" s="133"/>
      <c r="ED313" s="133"/>
      <c r="EE313" s="133"/>
      <c r="EF313" s="133"/>
      <c r="EG313" s="133"/>
      <c r="EH313" s="133"/>
      <c r="EI313" s="133"/>
      <c r="EJ313" s="133"/>
      <c r="EK313" s="133"/>
      <c r="EL313" s="133"/>
      <c r="EM313" s="133"/>
      <c r="EN313" s="133"/>
      <c r="EO313" s="133"/>
      <c r="EP313" s="133"/>
      <c r="EQ313" s="133"/>
      <c r="ER313" s="133"/>
      <c r="ES313" s="133"/>
      <c r="ET313" s="133"/>
      <c r="EU313" s="133"/>
      <c r="EV313" s="133"/>
      <c r="EW313" s="133"/>
      <c r="EX313" s="133"/>
      <c r="EY313" s="133"/>
      <c r="EZ313" s="133"/>
      <c r="FA313" s="133"/>
      <c r="FB313" s="133"/>
      <c r="FC313" s="133"/>
      <c r="FD313" s="133"/>
      <c r="FE313" s="133"/>
      <c r="FF313" s="133"/>
      <c r="FG313" s="133"/>
      <c r="FH313" s="133"/>
      <c r="FI313" s="133"/>
      <c r="FJ313" s="133"/>
      <c r="FK313" s="133"/>
      <c r="FL313" s="133"/>
      <c r="FM313" s="133"/>
      <c r="FN313" s="133"/>
      <c r="FO313" s="133"/>
      <c r="FP313" s="133"/>
      <c r="FQ313" s="133"/>
      <c r="FR313" s="133"/>
      <c r="FS313" s="133"/>
      <c r="FT313" s="133"/>
      <c r="FU313" s="133"/>
      <c r="FV313" s="133"/>
      <c r="FW313" s="133"/>
      <c r="FX313" s="133"/>
      <c r="FY313" s="133"/>
      <c r="FZ313" s="133"/>
      <c r="GA313" s="133"/>
      <c r="GB313" s="133"/>
      <c r="GC313" s="133"/>
      <c r="GD313" s="133"/>
      <c r="GE313" s="133"/>
      <c r="GF313" s="133"/>
      <c r="GG313" s="133"/>
      <c r="GH313" s="133"/>
      <c r="GI313" s="133"/>
      <c r="GJ313" s="133"/>
      <c r="GK313" s="133"/>
      <c r="GL313" s="133"/>
      <c r="GM313" s="133"/>
      <c r="GN313" s="133"/>
      <c r="GO313" s="133"/>
      <c r="GP313" s="133"/>
      <c r="GQ313" s="133"/>
      <c r="GR313" s="133"/>
      <c r="GS313" s="133"/>
    </row>
    <row r="314" spans="1:201">
      <c r="A314" s="132"/>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c r="EG314" s="133"/>
      <c r="EH314" s="133"/>
      <c r="EI314" s="133"/>
      <c r="EJ314" s="133"/>
      <c r="EK314" s="133"/>
      <c r="EL314" s="133"/>
      <c r="EM314" s="133"/>
      <c r="EN314" s="133"/>
      <c r="EO314" s="133"/>
      <c r="EP314" s="133"/>
      <c r="EQ314" s="133"/>
      <c r="ER314" s="133"/>
      <c r="ES314" s="133"/>
      <c r="ET314" s="133"/>
      <c r="EU314" s="133"/>
      <c r="EV314" s="133"/>
      <c r="EW314" s="133"/>
      <c r="EX314" s="133"/>
      <c r="EY314" s="133"/>
      <c r="EZ314" s="133"/>
      <c r="FA314" s="133"/>
      <c r="FB314" s="133"/>
      <c r="FC314" s="133"/>
      <c r="FD314" s="133"/>
      <c r="FE314" s="133"/>
      <c r="FF314" s="133"/>
      <c r="FG314" s="133"/>
      <c r="FH314" s="133"/>
      <c r="FI314" s="133"/>
      <c r="FJ314" s="133"/>
      <c r="FK314" s="133"/>
      <c r="FL314" s="133"/>
      <c r="FM314" s="133"/>
      <c r="FN314" s="133"/>
      <c r="FO314" s="133"/>
      <c r="FP314" s="133"/>
      <c r="FQ314" s="133"/>
      <c r="FR314" s="133"/>
      <c r="FS314" s="133"/>
      <c r="FT314" s="133"/>
      <c r="FU314" s="133"/>
      <c r="FV314" s="133"/>
      <c r="FW314" s="133"/>
      <c r="FX314" s="133"/>
      <c r="FY314" s="133"/>
      <c r="FZ314" s="133"/>
      <c r="GA314" s="133"/>
      <c r="GB314" s="133"/>
      <c r="GC314" s="133"/>
      <c r="GD314" s="133"/>
      <c r="GE314" s="133"/>
      <c r="GF314" s="133"/>
      <c r="GG314" s="133"/>
      <c r="GH314" s="133"/>
      <c r="GI314" s="133"/>
      <c r="GJ314" s="133"/>
      <c r="GK314" s="133"/>
      <c r="GL314" s="133"/>
      <c r="GM314" s="133"/>
      <c r="GN314" s="133"/>
      <c r="GO314" s="133"/>
      <c r="GP314" s="133"/>
      <c r="GQ314" s="133"/>
      <c r="GR314" s="133"/>
      <c r="GS314" s="133"/>
    </row>
    <row r="315" spans="1:201">
      <c r="A315" s="132"/>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3"/>
      <c r="CY315" s="133"/>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3"/>
      <c r="EA315" s="133"/>
      <c r="EB315" s="133"/>
      <c r="EC315" s="133"/>
      <c r="ED315" s="133"/>
      <c r="EE315" s="133"/>
      <c r="EF315" s="133"/>
      <c r="EG315" s="133"/>
      <c r="EH315" s="133"/>
      <c r="EI315" s="133"/>
      <c r="EJ315" s="133"/>
      <c r="EK315" s="133"/>
      <c r="EL315" s="133"/>
      <c r="EM315" s="133"/>
      <c r="EN315" s="133"/>
      <c r="EO315" s="133"/>
      <c r="EP315" s="133"/>
      <c r="EQ315" s="133"/>
      <c r="ER315" s="133"/>
      <c r="ES315" s="133"/>
      <c r="ET315" s="133"/>
      <c r="EU315" s="133"/>
      <c r="EV315" s="133"/>
      <c r="EW315" s="133"/>
      <c r="EX315" s="133"/>
      <c r="EY315" s="133"/>
      <c r="EZ315" s="133"/>
      <c r="FA315" s="133"/>
      <c r="FB315" s="133"/>
      <c r="FC315" s="133"/>
      <c r="FD315" s="133"/>
      <c r="FE315" s="133"/>
      <c r="FF315" s="133"/>
      <c r="FG315" s="133"/>
      <c r="FH315" s="133"/>
      <c r="FI315" s="133"/>
      <c r="FJ315" s="133"/>
      <c r="FK315" s="133"/>
      <c r="FL315" s="133"/>
      <c r="FM315" s="133"/>
      <c r="FN315" s="133"/>
      <c r="FO315" s="133"/>
      <c r="FP315" s="133"/>
      <c r="FQ315" s="133"/>
      <c r="FR315" s="133"/>
      <c r="FS315" s="133"/>
      <c r="FT315" s="133"/>
      <c r="FU315" s="133"/>
      <c r="FV315" s="133"/>
      <c r="FW315" s="133"/>
      <c r="FX315" s="133"/>
      <c r="FY315" s="133"/>
      <c r="FZ315" s="133"/>
      <c r="GA315" s="133"/>
      <c r="GB315" s="133"/>
      <c r="GC315" s="133"/>
      <c r="GD315" s="133"/>
      <c r="GE315" s="133"/>
      <c r="GF315" s="133"/>
      <c r="GG315" s="133"/>
      <c r="GH315" s="133"/>
      <c r="GI315" s="133"/>
      <c r="GJ315" s="133"/>
      <c r="GK315" s="133"/>
      <c r="GL315" s="133"/>
      <c r="GM315" s="133"/>
      <c r="GN315" s="133"/>
      <c r="GO315" s="133"/>
      <c r="GP315" s="133"/>
      <c r="GQ315" s="133"/>
      <c r="GR315" s="133"/>
      <c r="GS315" s="133"/>
    </row>
    <row r="316" spans="1:201">
      <c r="A316" s="132"/>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c r="EG316" s="133"/>
      <c r="EH316" s="133"/>
      <c r="EI316" s="133"/>
      <c r="EJ316" s="133"/>
      <c r="EK316" s="133"/>
      <c r="EL316" s="133"/>
      <c r="EM316" s="133"/>
      <c r="EN316" s="133"/>
      <c r="EO316" s="133"/>
      <c r="EP316" s="133"/>
      <c r="EQ316" s="133"/>
      <c r="ER316" s="133"/>
      <c r="ES316" s="133"/>
      <c r="ET316" s="133"/>
      <c r="EU316" s="133"/>
      <c r="EV316" s="133"/>
      <c r="EW316" s="133"/>
      <c r="EX316" s="133"/>
      <c r="EY316" s="133"/>
      <c r="EZ316" s="133"/>
      <c r="FA316" s="133"/>
      <c r="FB316" s="133"/>
      <c r="FC316" s="133"/>
      <c r="FD316" s="133"/>
      <c r="FE316" s="133"/>
      <c r="FF316" s="133"/>
      <c r="FG316" s="133"/>
      <c r="FH316" s="133"/>
      <c r="FI316" s="133"/>
      <c r="FJ316" s="133"/>
      <c r="FK316" s="133"/>
      <c r="FL316" s="133"/>
      <c r="FM316" s="133"/>
      <c r="FN316" s="133"/>
      <c r="FO316" s="133"/>
      <c r="FP316" s="133"/>
      <c r="FQ316" s="133"/>
      <c r="FR316" s="133"/>
      <c r="FS316" s="133"/>
      <c r="FT316" s="133"/>
      <c r="FU316" s="133"/>
      <c r="FV316" s="133"/>
      <c r="FW316" s="133"/>
      <c r="FX316" s="133"/>
      <c r="FY316" s="133"/>
      <c r="FZ316" s="133"/>
      <c r="GA316" s="133"/>
      <c r="GB316" s="133"/>
      <c r="GC316" s="133"/>
      <c r="GD316" s="133"/>
      <c r="GE316" s="133"/>
      <c r="GF316" s="133"/>
      <c r="GG316" s="133"/>
      <c r="GH316" s="133"/>
      <c r="GI316" s="133"/>
      <c r="GJ316" s="133"/>
      <c r="GK316" s="133"/>
      <c r="GL316" s="133"/>
      <c r="GM316" s="133"/>
      <c r="GN316" s="133"/>
      <c r="GO316" s="133"/>
      <c r="GP316" s="133"/>
      <c r="GQ316" s="133"/>
      <c r="GR316" s="133"/>
      <c r="GS316" s="133"/>
    </row>
    <row r="317" spans="1:201">
      <c r="A317" s="132"/>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c r="EG317" s="133"/>
      <c r="EH317" s="133"/>
      <c r="EI317" s="133"/>
      <c r="EJ317" s="133"/>
      <c r="EK317" s="133"/>
      <c r="EL317" s="133"/>
      <c r="EM317" s="133"/>
      <c r="EN317" s="133"/>
      <c r="EO317" s="133"/>
      <c r="EP317" s="133"/>
      <c r="EQ317" s="133"/>
      <c r="ER317" s="133"/>
      <c r="ES317" s="133"/>
      <c r="ET317" s="133"/>
      <c r="EU317" s="133"/>
      <c r="EV317" s="133"/>
      <c r="EW317" s="133"/>
      <c r="EX317" s="133"/>
      <c r="EY317" s="133"/>
      <c r="EZ317" s="133"/>
      <c r="FA317" s="133"/>
      <c r="FB317" s="133"/>
      <c r="FC317" s="133"/>
      <c r="FD317" s="133"/>
      <c r="FE317" s="133"/>
      <c r="FF317" s="133"/>
      <c r="FG317" s="133"/>
      <c r="FH317" s="133"/>
      <c r="FI317" s="133"/>
      <c r="FJ317" s="133"/>
      <c r="FK317" s="133"/>
      <c r="FL317" s="133"/>
      <c r="FM317" s="133"/>
      <c r="FN317" s="133"/>
      <c r="FO317" s="133"/>
      <c r="FP317" s="133"/>
      <c r="FQ317" s="133"/>
      <c r="FR317" s="133"/>
      <c r="FS317" s="133"/>
      <c r="FT317" s="133"/>
      <c r="FU317" s="133"/>
      <c r="FV317" s="133"/>
      <c r="FW317" s="133"/>
      <c r="FX317" s="133"/>
      <c r="FY317" s="133"/>
      <c r="FZ317" s="133"/>
      <c r="GA317" s="133"/>
      <c r="GB317" s="133"/>
      <c r="GC317" s="133"/>
      <c r="GD317" s="133"/>
      <c r="GE317" s="133"/>
      <c r="GF317" s="133"/>
      <c r="GG317" s="133"/>
      <c r="GH317" s="133"/>
      <c r="GI317" s="133"/>
      <c r="GJ317" s="133"/>
      <c r="GK317" s="133"/>
      <c r="GL317" s="133"/>
      <c r="GM317" s="133"/>
      <c r="GN317" s="133"/>
      <c r="GO317" s="133"/>
      <c r="GP317" s="133"/>
      <c r="GQ317" s="133"/>
      <c r="GR317" s="133"/>
      <c r="GS317" s="133"/>
    </row>
    <row r="318" spans="1:201">
      <c r="A318" s="132"/>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33"/>
      <c r="CC318" s="133"/>
      <c r="CD318" s="133"/>
      <c r="CE318" s="133"/>
      <c r="CF318" s="133"/>
      <c r="CG318" s="133"/>
      <c r="CH318" s="133"/>
      <c r="CI318" s="133"/>
      <c r="CJ318" s="133"/>
      <c r="CK318" s="133"/>
      <c r="CL318" s="133"/>
      <c r="CM318" s="133"/>
      <c r="CN318" s="133"/>
      <c r="CO318" s="133"/>
      <c r="CP318" s="133"/>
      <c r="CQ318" s="133"/>
      <c r="CR318" s="133"/>
      <c r="CS318" s="133"/>
      <c r="CT318" s="133"/>
      <c r="CU318" s="133"/>
      <c r="CV318" s="133"/>
      <c r="CW318" s="133"/>
      <c r="CX318" s="133"/>
      <c r="CY318" s="133"/>
      <c r="CZ318" s="133"/>
      <c r="DA318" s="133"/>
      <c r="DB318" s="133"/>
      <c r="DC318" s="133"/>
      <c r="DD318" s="133"/>
      <c r="DE318" s="133"/>
      <c r="DF318" s="133"/>
      <c r="DG318" s="133"/>
      <c r="DH318" s="133"/>
      <c r="DI318" s="133"/>
      <c r="DJ318" s="133"/>
      <c r="DK318" s="133"/>
      <c r="DL318" s="133"/>
      <c r="DM318" s="133"/>
      <c r="DN318" s="133"/>
      <c r="DO318" s="133"/>
      <c r="DP318" s="133"/>
      <c r="DQ318" s="133"/>
      <c r="DR318" s="133"/>
      <c r="DS318" s="133"/>
      <c r="DT318" s="133"/>
      <c r="DU318" s="133"/>
      <c r="DV318" s="133"/>
      <c r="DW318" s="133"/>
      <c r="DX318" s="133"/>
      <c r="DY318" s="133"/>
      <c r="DZ318" s="133"/>
      <c r="EA318" s="133"/>
      <c r="EB318" s="133"/>
      <c r="EC318" s="133"/>
      <c r="ED318" s="133"/>
      <c r="EE318" s="133"/>
      <c r="EF318" s="133"/>
      <c r="EG318" s="133"/>
      <c r="EH318" s="133"/>
      <c r="EI318" s="133"/>
      <c r="EJ318" s="133"/>
      <c r="EK318" s="133"/>
      <c r="EL318" s="133"/>
      <c r="EM318" s="133"/>
      <c r="EN318" s="133"/>
      <c r="EO318" s="133"/>
      <c r="EP318" s="133"/>
      <c r="EQ318" s="133"/>
      <c r="ER318" s="133"/>
      <c r="ES318" s="133"/>
      <c r="ET318" s="133"/>
      <c r="EU318" s="133"/>
      <c r="EV318" s="133"/>
      <c r="EW318" s="133"/>
      <c r="EX318" s="133"/>
      <c r="EY318" s="133"/>
      <c r="EZ318" s="133"/>
      <c r="FA318" s="133"/>
      <c r="FB318" s="133"/>
      <c r="FC318" s="133"/>
      <c r="FD318" s="133"/>
      <c r="FE318" s="133"/>
      <c r="FF318" s="133"/>
      <c r="FG318" s="133"/>
      <c r="FH318" s="133"/>
      <c r="FI318" s="133"/>
      <c r="FJ318" s="133"/>
      <c r="FK318" s="133"/>
      <c r="FL318" s="133"/>
      <c r="FM318" s="133"/>
      <c r="FN318" s="133"/>
      <c r="FO318" s="133"/>
      <c r="FP318" s="133"/>
      <c r="FQ318" s="133"/>
      <c r="FR318" s="133"/>
      <c r="FS318" s="133"/>
      <c r="FT318" s="133"/>
      <c r="FU318" s="133"/>
      <c r="FV318" s="133"/>
      <c r="FW318" s="133"/>
      <c r="FX318" s="133"/>
      <c r="FY318" s="133"/>
      <c r="FZ318" s="133"/>
      <c r="GA318" s="133"/>
      <c r="GB318" s="133"/>
      <c r="GC318" s="133"/>
      <c r="GD318" s="133"/>
      <c r="GE318" s="133"/>
      <c r="GF318" s="133"/>
      <c r="GG318" s="133"/>
      <c r="GH318" s="133"/>
      <c r="GI318" s="133"/>
      <c r="GJ318" s="133"/>
      <c r="GK318" s="133"/>
      <c r="GL318" s="133"/>
      <c r="GM318" s="133"/>
      <c r="GN318" s="133"/>
      <c r="GO318" s="133"/>
      <c r="GP318" s="133"/>
      <c r="GQ318" s="133"/>
      <c r="GR318" s="133"/>
      <c r="GS318" s="133"/>
    </row>
    <row r="319" spans="1:201">
      <c r="A319" s="132"/>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3"/>
      <c r="CY319" s="133"/>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3"/>
      <c r="EA319" s="133"/>
      <c r="EB319" s="133"/>
      <c r="EC319" s="133"/>
      <c r="ED319" s="133"/>
      <c r="EE319" s="133"/>
      <c r="EF319" s="133"/>
      <c r="EG319" s="133"/>
      <c r="EH319" s="133"/>
      <c r="EI319" s="133"/>
      <c r="EJ319" s="133"/>
      <c r="EK319" s="133"/>
      <c r="EL319" s="133"/>
      <c r="EM319" s="133"/>
      <c r="EN319" s="133"/>
      <c r="EO319" s="133"/>
      <c r="EP319" s="133"/>
      <c r="EQ319" s="133"/>
      <c r="ER319" s="133"/>
      <c r="ES319" s="133"/>
      <c r="ET319" s="133"/>
      <c r="EU319" s="133"/>
      <c r="EV319" s="133"/>
      <c r="EW319" s="133"/>
      <c r="EX319" s="133"/>
      <c r="EY319" s="133"/>
      <c r="EZ319" s="133"/>
      <c r="FA319" s="133"/>
      <c r="FB319" s="133"/>
      <c r="FC319" s="133"/>
      <c r="FD319" s="133"/>
      <c r="FE319" s="133"/>
      <c r="FF319" s="133"/>
      <c r="FG319" s="133"/>
      <c r="FH319" s="133"/>
      <c r="FI319" s="133"/>
      <c r="FJ319" s="133"/>
      <c r="FK319" s="133"/>
      <c r="FL319" s="133"/>
      <c r="FM319" s="133"/>
      <c r="FN319" s="133"/>
      <c r="FO319" s="133"/>
      <c r="FP319" s="133"/>
      <c r="FQ319" s="133"/>
      <c r="FR319" s="133"/>
      <c r="FS319" s="133"/>
      <c r="FT319" s="133"/>
      <c r="FU319" s="133"/>
      <c r="FV319" s="133"/>
      <c r="FW319" s="133"/>
      <c r="FX319" s="133"/>
      <c r="FY319" s="133"/>
      <c r="FZ319" s="133"/>
      <c r="GA319" s="133"/>
      <c r="GB319" s="133"/>
      <c r="GC319" s="133"/>
      <c r="GD319" s="133"/>
      <c r="GE319" s="133"/>
      <c r="GF319" s="133"/>
      <c r="GG319" s="133"/>
      <c r="GH319" s="133"/>
      <c r="GI319" s="133"/>
      <c r="GJ319" s="133"/>
      <c r="GK319" s="133"/>
      <c r="GL319" s="133"/>
      <c r="GM319" s="133"/>
      <c r="GN319" s="133"/>
      <c r="GO319" s="133"/>
      <c r="GP319" s="133"/>
      <c r="GQ319" s="133"/>
      <c r="GR319" s="133"/>
      <c r="GS319" s="133"/>
    </row>
    <row r="320" spans="1:201">
      <c r="A320" s="132"/>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3"/>
      <c r="CY320" s="133"/>
      <c r="CZ320" s="133"/>
      <c r="DA320" s="133"/>
      <c r="DB320" s="133"/>
      <c r="DC320" s="133"/>
      <c r="DD320" s="133"/>
      <c r="DE320" s="133"/>
      <c r="DF320" s="133"/>
      <c r="DG320" s="133"/>
      <c r="DH320" s="133"/>
      <c r="DI320" s="133"/>
      <c r="DJ320" s="133"/>
      <c r="DK320" s="133"/>
      <c r="DL320" s="133"/>
      <c r="DM320" s="133"/>
      <c r="DN320" s="133"/>
      <c r="DO320" s="133"/>
      <c r="DP320" s="133"/>
      <c r="DQ320" s="133"/>
      <c r="DR320" s="133"/>
      <c r="DS320" s="133"/>
      <c r="DT320" s="133"/>
      <c r="DU320" s="133"/>
      <c r="DV320" s="133"/>
      <c r="DW320" s="133"/>
      <c r="DX320" s="133"/>
      <c r="DY320" s="133"/>
      <c r="DZ320" s="133"/>
      <c r="EA320" s="133"/>
      <c r="EB320" s="133"/>
      <c r="EC320" s="133"/>
      <c r="ED320" s="133"/>
      <c r="EE320" s="133"/>
      <c r="EF320" s="133"/>
      <c r="EG320" s="133"/>
      <c r="EH320" s="133"/>
      <c r="EI320" s="133"/>
      <c r="EJ320" s="133"/>
      <c r="EK320" s="133"/>
      <c r="EL320" s="133"/>
      <c r="EM320" s="133"/>
      <c r="EN320" s="133"/>
      <c r="EO320" s="133"/>
      <c r="EP320" s="133"/>
      <c r="EQ320" s="133"/>
      <c r="ER320" s="133"/>
      <c r="ES320" s="133"/>
      <c r="ET320" s="133"/>
      <c r="EU320" s="133"/>
      <c r="EV320" s="133"/>
      <c r="EW320" s="133"/>
      <c r="EX320" s="133"/>
      <c r="EY320" s="133"/>
      <c r="EZ320" s="133"/>
      <c r="FA320" s="133"/>
      <c r="FB320" s="133"/>
      <c r="FC320" s="133"/>
      <c r="FD320" s="133"/>
      <c r="FE320" s="133"/>
      <c r="FF320" s="133"/>
      <c r="FG320" s="133"/>
      <c r="FH320" s="133"/>
      <c r="FI320" s="133"/>
      <c r="FJ320" s="133"/>
      <c r="FK320" s="133"/>
      <c r="FL320" s="133"/>
      <c r="FM320" s="133"/>
      <c r="FN320" s="133"/>
      <c r="FO320" s="133"/>
      <c r="FP320" s="133"/>
      <c r="FQ320" s="133"/>
      <c r="FR320" s="133"/>
      <c r="FS320" s="133"/>
      <c r="FT320" s="133"/>
      <c r="FU320" s="133"/>
      <c r="FV320" s="133"/>
      <c r="FW320" s="133"/>
      <c r="FX320" s="133"/>
      <c r="FY320" s="133"/>
      <c r="FZ320" s="133"/>
      <c r="GA320" s="133"/>
      <c r="GB320" s="133"/>
      <c r="GC320" s="133"/>
      <c r="GD320" s="133"/>
      <c r="GE320" s="133"/>
      <c r="GF320" s="133"/>
      <c r="GG320" s="133"/>
      <c r="GH320" s="133"/>
      <c r="GI320" s="133"/>
      <c r="GJ320" s="133"/>
      <c r="GK320" s="133"/>
      <c r="GL320" s="133"/>
      <c r="GM320" s="133"/>
      <c r="GN320" s="133"/>
      <c r="GO320" s="133"/>
      <c r="GP320" s="133"/>
      <c r="GQ320" s="133"/>
      <c r="GR320" s="133"/>
      <c r="GS320" s="133"/>
    </row>
    <row r="321" spans="1:201">
      <c r="A321" s="132"/>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3"/>
      <c r="CY321" s="133"/>
      <c r="CZ321" s="133"/>
      <c r="DA321" s="133"/>
      <c r="DB321" s="133"/>
      <c r="DC321" s="133"/>
      <c r="DD321" s="133"/>
      <c r="DE321" s="133"/>
      <c r="DF321" s="133"/>
      <c r="DG321" s="133"/>
      <c r="DH321" s="133"/>
      <c r="DI321" s="133"/>
      <c r="DJ321" s="133"/>
      <c r="DK321" s="133"/>
      <c r="DL321" s="133"/>
      <c r="DM321" s="133"/>
      <c r="DN321" s="133"/>
      <c r="DO321" s="133"/>
      <c r="DP321" s="133"/>
      <c r="DQ321" s="133"/>
      <c r="DR321" s="133"/>
      <c r="DS321" s="133"/>
      <c r="DT321" s="133"/>
      <c r="DU321" s="133"/>
      <c r="DV321" s="133"/>
      <c r="DW321" s="133"/>
      <c r="DX321" s="133"/>
      <c r="DY321" s="133"/>
      <c r="DZ321" s="133"/>
      <c r="EA321" s="133"/>
      <c r="EB321" s="133"/>
      <c r="EC321" s="133"/>
      <c r="ED321" s="133"/>
      <c r="EE321" s="133"/>
      <c r="EF321" s="133"/>
      <c r="EG321" s="133"/>
      <c r="EH321" s="133"/>
      <c r="EI321" s="133"/>
      <c r="EJ321" s="133"/>
      <c r="EK321" s="133"/>
      <c r="EL321" s="133"/>
      <c r="EM321" s="133"/>
      <c r="EN321" s="133"/>
      <c r="EO321" s="133"/>
      <c r="EP321" s="133"/>
      <c r="EQ321" s="133"/>
      <c r="ER321" s="133"/>
      <c r="ES321" s="133"/>
      <c r="ET321" s="133"/>
      <c r="EU321" s="133"/>
      <c r="EV321" s="133"/>
      <c r="EW321" s="133"/>
      <c r="EX321" s="133"/>
      <c r="EY321" s="133"/>
      <c r="EZ321" s="133"/>
      <c r="FA321" s="133"/>
      <c r="FB321" s="133"/>
      <c r="FC321" s="133"/>
      <c r="FD321" s="133"/>
      <c r="FE321" s="133"/>
      <c r="FF321" s="133"/>
      <c r="FG321" s="133"/>
      <c r="FH321" s="133"/>
      <c r="FI321" s="133"/>
      <c r="FJ321" s="133"/>
      <c r="FK321" s="133"/>
      <c r="FL321" s="133"/>
      <c r="FM321" s="133"/>
      <c r="FN321" s="133"/>
      <c r="FO321" s="133"/>
      <c r="FP321" s="133"/>
      <c r="FQ321" s="133"/>
      <c r="FR321" s="133"/>
      <c r="FS321" s="133"/>
      <c r="FT321" s="133"/>
      <c r="FU321" s="133"/>
      <c r="FV321" s="133"/>
      <c r="FW321" s="133"/>
      <c r="FX321" s="133"/>
      <c r="FY321" s="133"/>
      <c r="FZ321" s="133"/>
      <c r="GA321" s="133"/>
      <c r="GB321" s="133"/>
      <c r="GC321" s="133"/>
      <c r="GD321" s="133"/>
      <c r="GE321" s="133"/>
      <c r="GF321" s="133"/>
      <c r="GG321" s="133"/>
      <c r="GH321" s="133"/>
      <c r="GI321" s="133"/>
      <c r="GJ321" s="133"/>
      <c r="GK321" s="133"/>
      <c r="GL321" s="133"/>
      <c r="GM321" s="133"/>
      <c r="GN321" s="133"/>
      <c r="GO321" s="133"/>
      <c r="GP321" s="133"/>
      <c r="GQ321" s="133"/>
      <c r="GR321" s="133"/>
      <c r="GS321" s="133"/>
    </row>
    <row r="322" spans="1:201">
      <c r="A322" s="132"/>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133"/>
      <c r="DG322" s="133"/>
      <c r="DH322" s="133"/>
      <c r="DI322" s="133"/>
      <c r="DJ322" s="133"/>
      <c r="DK322" s="133"/>
      <c r="DL322" s="133"/>
      <c r="DM322" s="133"/>
      <c r="DN322" s="133"/>
      <c r="DO322" s="133"/>
      <c r="DP322" s="133"/>
      <c r="DQ322" s="133"/>
      <c r="DR322" s="133"/>
      <c r="DS322" s="133"/>
      <c r="DT322" s="133"/>
      <c r="DU322" s="133"/>
      <c r="DV322" s="133"/>
      <c r="DW322" s="133"/>
      <c r="DX322" s="133"/>
      <c r="DY322" s="133"/>
      <c r="DZ322" s="133"/>
      <c r="EA322" s="133"/>
      <c r="EB322" s="133"/>
      <c r="EC322" s="133"/>
      <c r="ED322" s="133"/>
      <c r="EE322" s="133"/>
      <c r="EF322" s="133"/>
      <c r="EG322" s="133"/>
      <c r="EH322" s="133"/>
      <c r="EI322" s="133"/>
      <c r="EJ322" s="133"/>
      <c r="EK322" s="133"/>
      <c r="EL322" s="133"/>
      <c r="EM322" s="133"/>
      <c r="EN322" s="133"/>
      <c r="EO322" s="133"/>
      <c r="EP322" s="133"/>
      <c r="EQ322" s="133"/>
      <c r="ER322" s="133"/>
      <c r="ES322" s="133"/>
      <c r="ET322" s="133"/>
      <c r="EU322" s="133"/>
      <c r="EV322" s="133"/>
      <c r="EW322" s="133"/>
      <c r="EX322" s="133"/>
      <c r="EY322" s="133"/>
      <c r="EZ322" s="133"/>
      <c r="FA322" s="133"/>
      <c r="FB322" s="133"/>
      <c r="FC322" s="133"/>
      <c r="FD322" s="133"/>
      <c r="FE322" s="133"/>
      <c r="FF322" s="133"/>
      <c r="FG322" s="133"/>
      <c r="FH322" s="133"/>
      <c r="FI322" s="133"/>
      <c r="FJ322" s="133"/>
      <c r="FK322" s="133"/>
      <c r="FL322" s="133"/>
      <c r="FM322" s="133"/>
      <c r="FN322" s="133"/>
      <c r="FO322" s="133"/>
      <c r="FP322" s="133"/>
      <c r="FQ322" s="133"/>
      <c r="FR322" s="133"/>
      <c r="FS322" s="133"/>
      <c r="FT322" s="133"/>
      <c r="FU322" s="133"/>
      <c r="FV322" s="133"/>
      <c r="FW322" s="133"/>
      <c r="FX322" s="133"/>
      <c r="FY322" s="133"/>
      <c r="FZ322" s="133"/>
      <c r="GA322" s="133"/>
      <c r="GB322" s="133"/>
      <c r="GC322" s="133"/>
      <c r="GD322" s="133"/>
      <c r="GE322" s="133"/>
      <c r="GF322" s="133"/>
      <c r="GG322" s="133"/>
      <c r="GH322" s="133"/>
      <c r="GI322" s="133"/>
      <c r="GJ322" s="133"/>
      <c r="GK322" s="133"/>
      <c r="GL322" s="133"/>
      <c r="GM322" s="133"/>
      <c r="GN322" s="133"/>
      <c r="GO322" s="133"/>
      <c r="GP322" s="133"/>
      <c r="GQ322" s="133"/>
      <c r="GR322" s="133"/>
      <c r="GS322" s="133"/>
    </row>
    <row r="323" spans="1:201">
      <c r="A323" s="132"/>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c r="EG323" s="133"/>
      <c r="EH323" s="133"/>
      <c r="EI323" s="133"/>
      <c r="EJ323" s="133"/>
      <c r="EK323" s="133"/>
      <c r="EL323" s="133"/>
      <c r="EM323" s="133"/>
      <c r="EN323" s="133"/>
      <c r="EO323" s="133"/>
      <c r="EP323" s="133"/>
      <c r="EQ323" s="133"/>
      <c r="ER323" s="133"/>
      <c r="ES323" s="133"/>
      <c r="ET323" s="133"/>
      <c r="EU323" s="133"/>
      <c r="EV323" s="133"/>
      <c r="EW323" s="133"/>
      <c r="EX323" s="133"/>
      <c r="EY323" s="133"/>
      <c r="EZ323" s="133"/>
      <c r="FA323" s="133"/>
      <c r="FB323" s="133"/>
      <c r="FC323" s="133"/>
      <c r="FD323" s="133"/>
      <c r="FE323" s="133"/>
      <c r="FF323" s="133"/>
      <c r="FG323" s="133"/>
      <c r="FH323" s="133"/>
      <c r="FI323" s="133"/>
      <c r="FJ323" s="133"/>
      <c r="FK323" s="133"/>
      <c r="FL323" s="133"/>
      <c r="FM323" s="133"/>
      <c r="FN323" s="133"/>
      <c r="FO323" s="133"/>
      <c r="FP323" s="133"/>
      <c r="FQ323" s="133"/>
      <c r="FR323" s="133"/>
      <c r="FS323" s="133"/>
      <c r="FT323" s="133"/>
      <c r="FU323" s="133"/>
      <c r="FV323" s="133"/>
      <c r="FW323" s="133"/>
      <c r="FX323" s="133"/>
      <c r="FY323" s="133"/>
      <c r="FZ323" s="133"/>
      <c r="GA323" s="133"/>
      <c r="GB323" s="133"/>
      <c r="GC323" s="133"/>
      <c r="GD323" s="133"/>
      <c r="GE323" s="133"/>
      <c r="GF323" s="133"/>
      <c r="GG323" s="133"/>
      <c r="GH323" s="133"/>
      <c r="GI323" s="133"/>
      <c r="GJ323" s="133"/>
      <c r="GK323" s="133"/>
      <c r="GL323" s="133"/>
      <c r="GM323" s="133"/>
      <c r="GN323" s="133"/>
      <c r="GO323" s="133"/>
      <c r="GP323" s="133"/>
      <c r="GQ323" s="133"/>
      <c r="GR323" s="133"/>
      <c r="GS323" s="133"/>
    </row>
    <row r="324" spans="1:201">
      <c r="A324" s="132"/>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c r="EG324" s="133"/>
      <c r="EH324" s="133"/>
      <c r="EI324" s="133"/>
      <c r="EJ324" s="133"/>
      <c r="EK324" s="133"/>
      <c r="EL324" s="133"/>
      <c r="EM324" s="133"/>
      <c r="EN324" s="133"/>
      <c r="EO324" s="133"/>
      <c r="EP324" s="133"/>
      <c r="EQ324" s="133"/>
      <c r="ER324" s="133"/>
      <c r="ES324" s="133"/>
      <c r="ET324" s="133"/>
      <c r="EU324" s="133"/>
      <c r="EV324" s="133"/>
      <c r="EW324" s="133"/>
      <c r="EX324" s="133"/>
      <c r="EY324" s="133"/>
      <c r="EZ324" s="133"/>
      <c r="FA324" s="133"/>
      <c r="FB324" s="133"/>
      <c r="FC324" s="133"/>
      <c r="FD324" s="133"/>
      <c r="FE324" s="133"/>
      <c r="FF324" s="133"/>
      <c r="FG324" s="133"/>
      <c r="FH324" s="133"/>
      <c r="FI324" s="133"/>
      <c r="FJ324" s="133"/>
      <c r="FK324" s="133"/>
      <c r="FL324" s="133"/>
      <c r="FM324" s="133"/>
      <c r="FN324" s="133"/>
      <c r="FO324" s="133"/>
      <c r="FP324" s="133"/>
      <c r="FQ324" s="133"/>
      <c r="FR324" s="133"/>
      <c r="FS324" s="133"/>
      <c r="FT324" s="133"/>
      <c r="FU324" s="133"/>
      <c r="FV324" s="133"/>
      <c r="FW324" s="133"/>
      <c r="FX324" s="133"/>
      <c r="FY324" s="133"/>
      <c r="FZ324" s="133"/>
      <c r="GA324" s="133"/>
      <c r="GB324" s="133"/>
      <c r="GC324" s="133"/>
      <c r="GD324" s="133"/>
      <c r="GE324" s="133"/>
      <c r="GF324" s="133"/>
      <c r="GG324" s="133"/>
      <c r="GH324" s="133"/>
      <c r="GI324" s="133"/>
      <c r="GJ324" s="133"/>
      <c r="GK324" s="133"/>
      <c r="GL324" s="133"/>
      <c r="GM324" s="133"/>
      <c r="GN324" s="133"/>
      <c r="GO324" s="133"/>
      <c r="GP324" s="133"/>
      <c r="GQ324" s="133"/>
      <c r="GR324" s="133"/>
      <c r="GS324" s="133"/>
    </row>
    <row r="325" spans="1:201">
      <c r="A325" s="132"/>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c r="EG325" s="133"/>
      <c r="EH325" s="133"/>
      <c r="EI325" s="133"/>
      <c r="EJ325" s="133"/>
      <c r="EK325" s="133"/>
      <c r="EL325" s="133"/>
      <c r="EM325" s="133"/>
      <c r="EN325" s="133"/>
      <c r="EO325" s="133"/>
      <c r="EP325" s="133"/>
      <c r="EQ325" s="133"/>
      <c r="ER325" s="133"/>
      <c r="ES325" s="133"/>
      <c r="ET325" s="133"/>
      <c r="EU325" s="133"/>
      <c r="EV325" s="133"/>
      <c r="EW325" s="133"/>
      <c r="EX325" s="133"/>
      <c r="EY325" s="133"/>
      <c r="EZ325" s="133"/>
      <c r="FA325" s="133"/>
      <c r="FB325" s="133"/>
      <c r="FC325" s="133"/>
      <c r="FD325" s="133"/>
      <c r="FE325" s="133"/>
      <c r="FF325" s="133"/>
      <c r="FG325" s="133"/>
      <c r="FH325" s="133"/>
      <c r="FI325" s="133"/>
      <c r="FJ325" s="133"/>
      <c r="FK325" s="133"/>
      <c r="FL325" s="133"/>
      <c r="FM325" s="133"/>
      <c r="FN325" s="133"/>
      <c r="FO325" s="133"/>
      <c r="FP325" s="133"/>
      <c r="FQ325" s="133"/>
      <c r="FR325" s="133"/>
      <c r="FS325" s="133"/>
      <c r="FT325" s="133"/>
      <c r="FU325" s="133"/>
      <c r="FV325" s="133"/>
      <c r="FW325" s="133"/>
      <c r="FX325" s="133"/>
      <c r="FY325" s="133"/>
      <c r="FZ325" s="133"/>
      <c r="GA325" s="133"/>
      <c r="GB325" s="133"/>
      <c r="GC325" s="133"/>
      <c r="GD325" s="133"/>
      <c r="GE325" s="133"/>
      <c r="GF325" s="133"/>
      <c r="GG325" s="133"/>
      <c r="GH325" s="133"/>
      <c r="GI325" s="133"/>
      <c r="GJ325" s="133"/>
      <c r="GK325" s="133"/>
      <c r="GL325" s="133"/>
      <c r="GM325" s="133"/>
      <c r="GN325" s="133"/>
      <c r="GO325" s="133"/>
      <c r="GP325" s="133"/>
      <c r="GQ325" s="133"/>
      <c r="GR325" s="133"/>
      <c r="GS325" s="133"/>
    </row>
    <row r="326" spans="1:201">
      <c r="A326" s="132"/>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3"/>
      <c r="DF326" s="133"/>
      <c r="DG326" s="133"/>
      <c r="DH326" s="133"/>
      <c r="DI326" s="133"/>
      <c r="DJ326" s="133"/>
      <c r="DK326" s="133"/>
      <c r="DL326" s="133"/>
      <c r="DM326" s="133"/>
      <c r="DN326" s="133"/>
      <c r="DO326" s="133"/>
      <c r="DP326" s="133"/>
      <c r="DQ326" s="133"/>
      <c r="DR326" s="133"/>
      <c r="DS326" s="133"/>
      <c r="DT326" s="133"/>
      <c r="DU326" s="133"/>
      <c r="DV326" s="133"/>
      <c r="DW326" s="133"/>
      <c r="DX326" s="133"/>
      <c r="DY326" s="133"/>
      <c r="DZ326" s="133"/>
      <c r="EA326" s="133"/>
      <c r="EB326" s="133"/>
      <c r="EC326" s="133"/>
      <c r="ED326" s="133"/>
      <c r="EE326" s="133"/>
      <c r="EF326" s="133"/>
      <c r="EG326" s="133"/>
      <c r="EH326" s="133"/>
      <c r="EI326" s="133"/>
      <c r="EJ326" s="133"/>
      <c r="EK326" s="133"/>
      <c r="EL326" s="133"/>
      <c r="EM326" s="133"/>
      <c r="EN326" s="133"/>
      <c r="EO326" s="133"/>
      <c r="EP326" s="133"/>
      <c r="EQ326" s="133"/>
      <c r="ER326" s="133"/>
      <c r="ES326" s="133"/>
      <c r="ET326" s="133"/>
      <c r="EU326" s="133"/>
      <c r="EV326" s="133"/>
      <c r="EW326" s="133"/>
      <c r="EX326" s="133"/>
      <c r="EY326" s="133"/>
      <c r="EZ326" s="133"/>
      <c r="FA326" s="133"/>
      <c r="FB326" s="133"/>
      <c r="FC326" s="133"/>
      <c r="FD326" s="133"/>
      <c r="FE326" s="133"/>
      <c r="FF326" s="133"/>
      <c r="FG326" s="133"/>
      <c r="FH326" s="133"/>
      <c r="FI326" s="133"/>
      <c r="FJ326" s="133"/>
      <c r="FK326" s="133"/>
      <c r="FL326" s="133"/>
      <c r="FM326" s="133"/>
      <c r="FN326" s="133"/>
      <c r="FO326" s="133"/>
      <c r="FP326" s="133"/>
      <c r="FQ326" s="133"/>
      <c r="FR326" s="133"/>
      <c r="FS326" s="133"/>
      <c r="FT326" s="133"/>
      <c r="FU326" s="133"/>
      <c r="FV326" s="133"/>
      <c r="FW326" s="133"/>
      <c r="FX326" s="133"/>
      <c r="FY326" s="133"/>
      <c r="FZ326" s="133"/>
      <c r="GA326" s="133"/>
      <c r="GB326" s="133"/>
      <c r="GC326" s="133"/>
      <c r="GD326" s="133"/>
      <c r="GE326" s="133"/>
      <c r="GF326" s="133"/>
      <c r="GG326" s="133"/>
      <c r="GH326" s="133"/>
      <c r="GI326" s="133"/>
      <c r="GJ326" s="133"/>
      <c r="GK326" s="133"/>
      <c r="GL326" s="133"/>
      <c r="GM326" s="133"/>
      <c r="GN326" s="133"/>
      <c r="GO326" s="133"/>
      <c r="GP326" s="133"/>
      <c r="GQ326" s="133"/>
      <c r="GR326" s="133"/>
      <c r="GS326" s="133"/>
    </row>
    <row r="327" spans="1:201">
      <c r="A327" s="132"/>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3"/>
      <c r="CY327" s="133"/>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3"/>
      <c r="EA327" s="133"/>
      <c r="EB327" s="133"/>
      <c r="EC327" s="133"/>
      <c r="ED327" s="133"/>
      <c r="EE327" s="133"/>
      <c r="EF327" s="133"/>
      <c r="EG327" s="133"/>
      <c r="EH327" s="133"/>
      <c r="EI327" s="133"/>
      <c r="EJ327" s="133"/>
      <c r="EK327" s="133"/>
      <c r="EL327" s="133"/>
      <c r="EM327" s="133"/>
      <c r="EN327" s="133"/>
      <c r="EO327" s="133"/>
      <c r="EP327" s="133"/>
      <c r="EQ327" s="133"/>
      <c r="ER327" s="133"/>
      <c r="ES327" s="133"/>
      <c r="ET327" s="133"/>
      <c r="EU327" s="133"/>
      <c r="EV327" s="133"/>
      <c r="EW327" s="133"/>
      <c r="EX327" s="133"/>
      <c r="EY327" s="133"/>
      <c r="EZ327" s="133"/>
      <c r="FA327" s="133"/>
      <c r="FB327" s="133"/>
      <c r="FC327" s="133"/>
      <c r="FD327" s="133"/>
      <c r="FE327" s="133"/>
      <c r="FF327" s="133"/>
      <c r="FG327" s="133"/>
      <c r="FH327" s="133"/>
      <c r="FI327" s="133"/>
      <c r="FJ327" s="133"/>
      <c r="FK327" s="133"/>
      <c r="FL327" s="133"/>
      <c r="FM327" s="133"/>
      <c r="FN327" s="133"/>
      <c r="FO327" s="133"/>
      <c r="FP327" s="133"/>
      <c r="FQ327" s="133"/>
      <c r="FR327" s="133"/>
      <c r="FS327" s="133"/>
      <c r="FT327" s="133"/>
      <c r="FU327" s="133"/>
      <c r="FV327" s="133"/>
      <c r="FW327" s="133"/>
      <c r="FX327" s="133"/>
      <c r="FY327" s="133"/>
      <c r="FZ327" s="133"/>
      <c r="GA327" s="133"/>
      <c r="GB327" s="133"/>
      <c r="GC327" s="133"/>
      <c r="GD327" s="133"/>
      <c r="GE327" s="133"/>
      <c r="GF327" s="133"/>
      <c r="GG327" s="133"/>
      <c r="GH327" s="133"/>
      <c r="GI327" s="133"/>
      <c r="GJ327" s="133"/>
      <c r="GK327" s="133"/>
      <c r="GL327" s="133"/>
      <c r="GM327" s="133"/>
      <c r="GN327" s="133"/>
      <c r="GO327" s="133"/>
      <c r="GP327" s="133"/>
      <c r="GQ327" s="133"/>
      <c r="GR327" s="133"/>
      <c r="GS327" s="133"/>
    </row>
    <row r="328" spans="1:201">
      <c r="A328" s="132"/>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c r="CZ328" s="133"/>
      <c r="DA328" s="133"/>
      <c r="DB328" s="133"/>
      <c r="DC328" s="133"/>
      <c r="DD328" s="133"/>
      <c r="DE328" s="133"/>
      <c r="DF328" s="133"/>
      <c r="DG328" s="133"/>
      <c r="DH328" s="133"/>
      <c r="DI328" s="133"/>
      <c r="DJ328" s="133"/>
      <c r="DK328" s="133"/>
      <c r="DL328" s="133"/>
      <c r="DM328" s="133"/>
      <c r="DN328" s="133"/>
      <c r="DO328" s="133"/>
      <c r="DP328" s="133"/>
      <c r="DQ328" s="133"/>
      <c r="DR328" s="133"/>
      <c r="DS328" s="133"/>
      <c r="DT328" s="133"/>
      <c r="DU328" s="133"/>
      <c r="DV328" s="133"/>
      <c r="DW328" s="133"/>
      <c r="DX328" s="133"/>
      <c r="DY328" s="133"/>
      <c r="DZ328" s="133"/>
      <c r="EA328" s="133"/>
      <c r="EB328" s="133"/>
      <c r="EC328" s="133"/>
      <c r="ED328" s="133"/>
      <c r="EE328" s="133"/>
      <c r="EF328" s="133"/>
      <c r="EG328" s="133"/>
      <c r="EH328" s="133"/>
      <c r="EI328" s="133"/>
      <c r="EJ328" s="133"/>
      <c r="EK328" s="133"/>
      <c r="EL328" s="133"/>
      <c r="EM328" s="133"/>
      <c r="EN328" s="133"/>
      <c r="EO328" s="133"/>
      <c r="EP328" s="133"/>
      <c r="EQ328" s="133"/>
      <c r="ER328" s="133"/>
      <c r="ES328" s="133"/>
      <c r="ET328" s="133"/>
      <c r="EU328" s="133"/>
      <c r="EV328" s="133"/>
      <c r="EW328" s="133"/>
      <c r="EX328" s="133"/>
      <c r="EY328" s="133"/>
      <c r="EZ328" s="133"/>
      <c r="FA328" s="133"/>
      <c r="FB328" s="133"/>
      <c r="FC328" s="133"/>
      <c r="FD328" s="133"/>
      <c r="FE328" s="133"/>
      <c r="FF328" s="133"/>
      <c r="FG328" s="133"/>
      <c r="FH328" s="133"/>
      <c r="FI328" s="133"/>
      <c r="FJ328" s="133"/>
      <c r="FK328" s="133"/>
      <c r="FL328" s="133"/>
      <c r="FM328" s="133"/>
      <c r="FN328" s="133"/>
      <c r="FO328" s="133"/>
      <c r="FP328" s="133"/>
      <c r="FQ328" s="133"/>
      <c r="FR328" s="133"/>
      <c r="FS328" s="133"/>
      <c r="FT328" s="133"/>
      <c r="FU328" s="133"/>
      <c r="FV328" s="133"/>
      <c r="FW328" s="133"/>
      <c r="FX328" s="133"/>
      <c r="FY328" s="133"/>
      <c r="FZ328" s="133"/>
      <c r="GA328" s="133"/>
      <c r="GB328" s="133"/>
      <c r="GC328" s="133"/>
      <c r="GD328" s="133"/>
      <c r="GE328" s="133"/>
      <c r="GF328" s="133"/>
      <c r="GG328" s="133"/>
      <c r="GH328" s="133"/>
      <c r="GI328" s="133"/>
      <c r="GJ328" s="133"/>
      <c r="GK328" s="133"/>
      <c r="GL328" s="133"/>
      <c r="GM328" s="133"/>
      <c r="GN328" s="133"/>
      <c r="GO328" s="133"/>
      <c r="GP328" s="133"/>
      <c r="GQ328" s="133"/>
      <c r="GR328" s="133"/>
      <c r="GS328" s="133"/>
    </row>
    <row r="329" spans="1:201">
      <c r="A329" s="132"/>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3"/>
      <c r="CY329" s="133"/>
      <c r="CZ329" s="133"/>
      <c r="DA329" s="133"/>
      <c r="DB329" s="133"/>
      <c r="DC329" s="133"/>
      <c r="DD329" s="133"/>
      <c r="DE329" s="133"/>
      <c r="DF329" s="133"/>
      <c r="DG329" s="133"/>
      <c r="DH329" s="133"/>
      <c r="DI329" s="133"/>
      <c r="DJ329" s="133"/>
      <c r="DK329" s="133"/>
      <c r="DL329" s="133"/>
      <c r="DM329" s="133"/>
      <c r="DN329" s="133"/>
      <c r="DO329" s="133"/>
      <c r="DP329" s="133"/>
      <c r="DQ329" s="133"/>
      <c r="DR329" s="133"/>
      <c r="DS329" s="133"/>
      <c r="DT329" s="133"/>
      <c r="DU329" s="133"/>
      <c r="DV329" s="133"/>
      <c r="DW329" s="133"/>
      <c r="DX329" s="133"/>
      <c r="DY329" s="133"/>
      <c r="DZ329" s="133"/>
      <c r="EA329" s="133"/>
      <c r="EB329" s="133"/>
      <c r="EC329" s="133"/>
      <c r="ED329" s="133"/>
      <c r="EE329" s="133"/>
      <c r="EF329" s="133"/>
      <c r="EG329" s="133"/>
      <c r="EH329" s="133"/>
      <c r="EI329" s="133"/>
      <c r="EJ329" s="133"/>
      <c r="EK329" s="133"/>
      <c r="EL329" s="133"/>
      <c r="EM329" s="133"/>
      <c r="EN329" s="133"/>
      <c r="EO329" s="133"/>
      <c r="EP329" s="133"/>
      <c r="EQ329" s="133"/>
      <c r="ER329" s="133"/>
      <c r="ES329" s="133"/>
      <c r="ET329" s="133"/>
      <c r="EU329" s="133"/>
      <c r="EV329" s="133"/>
      <c r="EW329" s="133"/>
      <c r="EX329" s="133"/>
      <c r="EY329" s="133"/>
      <c r="EZ329" s="133"/>
      <c r="FA329" s="133"/>
      <c r="FB329" s="133"/>
      <c r="FC329" s="133"/>
      <c r="FD329" s="133"/>
      <c r="FE329" s="133"/>
      <c r="FF329" s="133"/>
      <c r="FG329" s="133"/>
      <c r="FH329" s="133"/>
      <c r="FI329" s="133"/>
      <c r="FJ329" s="133"/>
      <c r="FK329" s="133"/>
      <c r="FL329" s="133"/>
      <c r="FM329" s="133"/>
      <c r="FN329" s="133"/>
      <c r="FO329" s="133"/>
      <c r="FP329" s="133"/>
      <c r="FQ329" s="133"/>
      <c r="FR329" s="133"/>
      <c r="FS329" s="133"/>
      <c r="FT329" s="133"/>
      <c r="FU329" s="133"/>
      <c r="FV329" s="133"/>
      <c r="FW329" s="133"/>
      <c r="FX329" s="133"/>
      <c r="FY329" s="133"/>
      <c r="FZ329" s="133"/>
      <c r="GA329" s="133"/>
      <c r="GB329" s="133"/>
      <c r="GC329" s="133"/>
      <c r="GD329" s="133"/>
      <c r="GE329" s="133"/>
      <c r="GF329" s="133"/>
      <c r="GG329" s="133"/>
      <c r="GH329" s="133"/>
      <c r="GI329" s="133"/>
      <c r="GJ329" s="133"/>
      <c r="GK329" s="133"/>
      <c r="GL329" s="133"/>
      <c r="GM329" s="133"/>
      <c r="GN329" s="133"/>
      <c r="GO329" s="133"/>
      <c r="GP329" s="133"/>
      <c r="GQ329" s="133"/>
      <c r="GR329" s="133"/>
      <c r="GS329" s="133"/>
    </row>
    <row r="330" spans="1:201">
      <c r="A330" s="132"/>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c r="CQ330" s="133"/>
      <c r="CR330" s="133"/>
      <c r="CS330" s="133"/>
      <c r="CT330" s="133"/>
      <c r="CU330" s="133"/>
      <c r="CV330" s="133"/>
      <c r="CW330" s="133"/>
      <c r="CX330" s="133"/>
      <c r="CY330" s="133"/>
      <c r="CZ330" s="133"/>
      <c r="DA330" s="133"/>
      <c r="DB330" s="133"/>
      <c r="DC330" s="133"/>
      <c r="DD330" s="133"/>
      <c r="DE330" s="133"/>
      <c r="DF330" s="133"/>
      <c r="DG330" s="133"/>
      <c r="DH330" s="133"/>
      <c r="DI330" s="133"/>
      <c r="DJ330" s="133"/>
      <c r="DK330" s="133"/>
      <c r="DL330" s="133"/>
      <c r="DM330" s="133"/>
      <c r="DN330" s="133"/>
      <c r="DO330" s="133"/>
      <c r="DP330" s="133"/>
      <c r="DQ330" s="133"/>
      <c r="DR330" s="133"/>
      <c r="DS330" s="133"/>
      <c r="DT330" s="133"/>
      <c r="DU330" s="133"/>
      <c r="DV330" s="133"/>
      <c r="DW330" s="133"/>
      <c r="DX330" s="133"/>
      <c r="DY330" s="133"/>
      <c r="DZ330" s="133"/>
      <c r="EA330" s="133"/>
      <c r="EB330" s="133"/>
      <c r="EC330" s="133"/>
      <c r="ED330" s="133"/>
      <c r="EE330" s="133"/>
      <c r="EF330" s="133"/>
      <c r="EG330" s="133"/>
      <c r="EH330" s="133"/>
      <c r="EI330" s="133"/>
      <c r="EJ330" s="133"/>
      <c r="EK330" s="133"/>
      <c r="EL330" s="133"/>
      <c r="EM330" s="133"/>
      <c r="EN330" s="133"/>
      <c r="EO330" s="133"/>
      <c r="EP330" s="133"/>
      <c r="EQ330" s="133"/>
      <c r="ER330" s="133"/>
      <c r="ES330" s="133"/>
      <c r="ET330" s="133"/>
      <c r="EU330" s="133"/>
      <c r="EV330" s="133"/>
      <c r="EW330" s="133"/>
      <c r="EX330" s="133"/>
      <c r="EY330" s="133"/>
      <c r="EZ330" s="133"/>
      <c r="FA330" s="133"/>
      <c r="FB330" s="133"/>
      <c r="FC330" s="133"/>
      <c r="FD330" s="133"/>
      <c r="FE330" s="133"/>
      <c r="FF330" s="133"/>
      <c r="FG330" s="133"/>
      <c r="FH330" s="133"/>
      <c r="FI330" s="133"/>
      <c r="FJ330" s="133"/>
      <c r="FK330" s="133"/>
      <c r="FL330" s="133"/>
      <c r="FM330" s="133"/>
      <c r="FN330" s="133"/>
      <c r="FO330" s="133"/>
      <c r="FP330" s="133"/>
      <c r="FQ330" s="133"/>
      <c r="FR330" s="133"/>
      <c r="FS330" s="133"/>
      <c r="FT330" s="133"/>
      <c r="FU330" s="133"/>
      <c r="FV330" s="133"/>
      <c r="FW330" s="133"/>
      <c r="FX330" s="133"/>
      <c r="FY330" s="133"/>
      <c r="FZ330" s="133"/>
      <c r="GA330" s="133"/>
      <c r="GB330" s="133"/>
      <c r="GC330" s="133"/>
      <c r="GD330" s="133"/>
      <c r="GE330" s="133"/>
      <c r="GF330" s="133"/>
      <c r="GG330" s="133"/>
      <c r="GH330" s="133"/>
      <c r="GI330" s="133"/>
      <c r="GJ330" s="133"/>
      <c r="GK330" s="133"/>
      <c r="GL330" s="133"/>
      <c r="GM330" s="133"/>
      <c r="GN330" s="133"/>
      <c r="GO330" s="133"/>
      <c r="GP330" s="133"/>
      <c r="GQ330" s="133"/>
      <c r="GR330" s="133"/>
      <c r="GS330" s="133"/>
    </row>
    <row r="331" spans="1:201">
      <c r="A331" s="132"/>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3"/>
      <c r="CY331" s="133"/>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3"/>
      <c r="EA331" s="133"/>
      <c r="EB331" s="133"/>
      <c r="EC331" s="133"/>
      <c r="ED331" s="133"/>
      <c r="EE331" s="133"/>
      <c r="EF331" s="133"/>
      <c r="EG331" s="133"/>
      <c r="EH331" s="133"/>
      <c r="EI331" s="133"/>
      <c r="EJ331" s="133"/>
      <c r="EK331" s="133"/>
      <c r="EL331" s="133"/>
      <c r="EM331" s="133"/>
      <c r="EN331" s="133"/>
      <c r="EO331" s="133"/>
      <c r="EP331" s="133"/>
      <c r="EQ331" s="133"/>
      <c r="ER331" s="133"/>
      <c r="ES331" s="133"/>
      <c r="ET331" s="133"/>
      <c r="EU331" s="133"/>
      <c r="EV331" s="133"/>
      <c r="EW331" s="133"/>
      <c r="EX331" s="133"/>
      <c r="EY331" s="133"/>
      <c r="EZ331" s="133"/>
      <c r="FA331" s="133"/>
      <c r="FB331" s="133"/>
      <c r="FC331" s="133"/>
      <c r="FD331" s="133"/>
      <c r="FE331" s="133"/>
      <c r="FF331" s="133"/>
      <c r="FG331" s="133"/>
      <c r="FH331" s="133"/>
      <c r="FI331" s="133"/>
      <c r="FJ331" s="133"/>
      <c r="FK331" s="133"/>
      <c r="FL331" s="133"/>
      <c r="FM331" s="133"/>
      <c r="FN331" s="133"/>
      <c r="FO331" s="133"/>
      <c r="FP331" s="133"/>
      <c r="FQ331" s="133"/>
      <c r="FR331" s="133"/>
      <c r="FS331" s="133"/>
      <c r="FT331" s="133"/>
      <c r="FU331" s="133"/>
      <c r="FV331" s="133"/>
      <c r="FW331" s="133"/>
      <c r="FX331" s="133"/>
      <c r="FY331" s="133"/>
      <c r="FZ331" s="133"/>
      <c r="GA331" s="133"/>
      <c r="GB331" s="133"/>
      <c r="GC331" s="133"/>
      <c r="GD331" s="133"/>
      <c r="GE331" s="133"/>
      <c r="GF331" s="133"/>
      <c r="GG331" s="133"/>
      <c r="GH331" s="133"/>
      <c r="GI331" s="133"/>
      <c r="GJ331" s="133"/>
      <c r="GK331" s="133"/>
      <c r="GL331" s="133"/>
      <c r="GM331" s="133"/>
      <c r="GN331" s="133"/>
      <c r="GO331" s="133"/>
      <c r="GP331" s="133"/>
      <c r="GQ331" s="133"/>
      <c r="GR331" s="133"/>
      <c r="GS331" s="133"/>
    </row>
    <row r="332" spans="1:201">
      <c r="A332" s="132"/>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133"/>
      <c r="BA332" s="133"/>
      <c r="BB332" s="133"/>
      <c r="BC332" s="133"/>
      <c r="BD332" s="133"/>
      <c r="BE332" s="133"/>
      <c r="BF332" s="133"/>
      <c r="BG332" s="133"/>
      <c r="BH332" s="133"/>
      <c r="BI332" s="133"/>
      <c r="BJ332" s="133"/>
      <c r="BK332" s="133"/>
      <c r="BL332" s="133"/>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3"/>
      <c r="CY332" s="133"/>
      <c r="CZ332" s="133"/>
      <c r="DA332" s="133"/>
      <c r="DB332" s="133"/>
      <c r="DC332" s="133"/>
      <c r="DD332" s="133"/>
      <c r="DE332" s="133"/>
      <c r="DF332" s="133"/>
      <c r="DG332" s="133"/>
      <c r="DH332" s="133"/>
      <c r="DI332" s="133"/>
      <c r="DJ332" s="133"/>
      <c r="DK332" s="133"/>
      <c r="DL332" s="133"/>
      <c r="DM332" s="133"/>
      <c r="DN332" s="133"/>
      <c r="DO332" s="133"/>
      <c r="DP332" s="133"/>
      <c r="DQ332" s="133"/>
      <c r="DR332" s="133"/>
      <c r="DS332" s="133"/>
      <c r="DT332" s="133"/>
      <c r="DU332" s="133"/>
      <c r="DV332" s="133"/>
      <c r="DW332" s="133"/>
      <c r="DX332" s="133"/>
      <c r="DY332" s="133"/>
      <c r="DZ332" s="133"/>
      <c r="EA332" s="133"/>
      <c r="EB332" s="133"/>
      <c r="EC332" s="133"/>
      <c r="ED332" s="133"/>
      <c r="EE332" s="133"/>
      <c r="EF332" s="133"/>
      <c r="EG332" s="133"/>
      <c r="EH332" s="133"/>
      <c r="EI332" s="133"/>
      <c r="EJ332" s="133"/>
      <c r="EK332" s="133"/>
      <c r="EL332" s="133"/>
      <c r="EM332" s="133"/>
      <c r="EN332" s="133"/>
      <c r="EO332" s="133"/>
      <c r="EP332" s="133"/>
      <c r="EQ332" s="133"/>
      <c r="ER332" s="133"/>
      <c r="ES332" s="133"/>
      <c r="ET332" s="133"/>
      <c r="EU332" s="133"/>
      <c r="EV332" s="133"/>
      <c r="EW332" s="133"/>
      <c r="EX332" s="133"/>
      <c r="EY332" s="133"/>
      <c r="EZ332" s="133"/>
      <c r="FA332" s="133"/>
      <c r="FB332" s="133"/>
      <c r="FC332" s="133"/>
      <c r="FD332" s="133"/>
      <c r="FE332" s="133"/>
      <c r="FF332" s="133"/>
      <c r="FG332" s="133"/>
      <c r="FH332" s="133"/>
      <c r="FI332" s="133"/>
      <c r="FJ332" s="133"/>
      <c r="FK332" s="133"/>
      <c r="FL332" s="133"/>
      <c r="FM332" s="133"/>
      <c r="FN332" s="133"/>
      <c r="FO332" s="133"/>
      <c r="FP332" s="133"/>
      <c r="FQ332" s="133"/>
      <c r="FR332" s="133"/>
      <c r="FS332" s="133"/>
      <c r="FT332" s="133"/>
      <c r="FU332" s="133"/>
      <c r="FV332" s="133"/>
      <c r="FW332" s="133"/>
      <c r="FX332" s="133"/>
      <c r="FY332" s="133"/>
      <c r="FZ332" s="133"/>
      <c r="GA332" s="133"/>
      <c r="GB332" s="133"/>
      <c r="GC332" s="133"/>
      <c r="GD332" s="133"/>
      <c r="GE332" s="133"/>
      <c r="GF332" s="133"/>
      <c r="GG332" s="133"/>
      <c r="GH332" s="133"/>
      <c r="GI332" s="133"/>
      <c r="GJ332" s="133"/>
      <c r="GK332" s="133"/>
      <c r="GL332" s="133"/>
      <c r="GM332" s="133"/>
      <c r="GN332" s="133"/>
      <c r="GO332" s="133"/>
      <c r="GP332" s="133"/>
      <c r="GQ332" s="133"/>
      <c r="GR332" s="133"/>
      <c r="GS332" s="133"/>
    </row>
    <row r="333" spans="1:201">
      <c r="A333" s="132"/>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3"/>
      <c r="CY333" s="133"/>
      <c r="CZ333" s="133"/>
      <c r="DA333" s="133"/>
      <c r="DB333" s="133"/>
      <c r="DC333" s="133"/>
      <c r="DD333" s="133"/>
      <c r="DE333" s="133"/>
      <c r="DF333" s="133"/>
      <c r="DG333" s="133"/>
      <c r="DH333" s="133"/>
      <c r="DI333" s="133"/>
      <c r="DJ333" s="133"/>
      <c r="DK333" s="133"/>
      <c r="DL333" s="133"/>
      <c r="DM333" s="133"/>
      <c r="DN333" s="133"/>
      <c r="DO333" s="133"/>
      <c r="DP333" s="133"/>
      <c r="DQ333" s="133"/>
      <c r="DR333" s="133"/>
      <c r="DS333" s="133"/>
      <c r="DT333" s="133"/>
      <c r="DU333" s="133"/>
      <c r="DV333" s="133"/>
      <c r="DW333" s="133"/>
      <c r="DX333" s="133"/>
      <c r="DY333" s="133"/>
      <c r="DZ333" s="133"/>
      <c r="EA333" s="133"/>
      <c r="EB333" s="133"/>
      <c r="EC333" s="133"/>
      <c r="ED333" s="133"/>
      <c r="EE333" s="133"/>
      <c r="EF333" s="133"/>
      <c r="EG333" s="133"/>
      <c r="EH333" s="133"/>
      <c r="EI333" s="133"/>
      <c r="EJ333" s="133"/>
      <c r="EK333" s="133"/>
      <c r="EL333" s="133"/>
      <c r="EM333" s="133"/>
      <c r="EN333" s="133"/>
      <c r="EO333" s="133"/>
      <c r="EP333" s="133"/>
      <c r="EQ333" s="133"/>
      <c r="ER333" s="133"/>
      <c r="ES333" s="133"/>
      <c r="ET333" s="133"/>
      <c r="EU333" s="133"/>
      <c r="EV333" s="133"/>
      <c r="EW333" s="133"/>
      <c r="EX333" s="133"/>
      <c r="EY333" s="133"/>
      <c r="EZ333" s="133"/>
      <c r="FA333" s="133"/>
      <c r="FB333" s="133"/>
      <c r="FC333" s="133"/>
      <c r="FD333" s="133"/>
      <c r="FE333" s="133"/>
      <c r="FF333" s="133"/>
      <c r="FG333" s="133"/>
      <c r="FH333" s="133"/>
      <c r="FI333" s="133"/>
      <c r="FJ333" s="133"/>
      <c r="FK333" s="133"/>
      <c r="FL333" s="133"/>
      <c r="FM333" s="133"/>
      <c r="FN333" s="133"/>
      <c r="FO333" s="133"/>
      <c r="FP333" s="133"/>
      <c r="FQ333" s="133"/>
      <c r="FR333" s="133"/>
      <c r="FS333" s="133"/>
      <c r="FT333" s="133"/>
      <c r="FU333" s="133"/>
      <c r="FV333" s="133"/>
      <c r="FW333" s="133"/>
      <c r="FX333" s="133"/>
      <c r="FY333" s="133"/>
      <c r="FZ333" s="133"/>
      <c r="GA333" s="133"/>
      <c r="GB333" s="133"/>
      <c r="GC333" s="133"/>
      <c r="GD333" s="133"/>
      <c r="GE333" s="133"/>
      <c r="GF333" s="133"/>
      <c r="GG333" s="133"/>
      <c r="GH333" s="133"/>
      <c r="GI333" s="133"/>
      <c r="GJ333" s="133"/>
      <c r="GK333" s="133"/>
      <c r="GL333" s="133"/>
      <c r="GM333" s="133"/>
      <c r="GN333" s="133"/>
      <c r="GO333" s="133"/>
      <c r="GP333" s="133"/>
      <c r="GQ333" s="133"/>
      <c r="GR333" s="133"/>
      <c r="GS333" s="133"/>
    </row>
    <row r="334" spans="1:201">
      <c r="A334" s="132"/>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c r="CQ334" s="133"/>
      <c r="CR334" s="133"/>
      <c r="CS334" s="133"/>
      <c r="CT334" s="133"/>
      <c r="CU334" s="133"/>
      <c r="CV334" s="133"/>
      <c r="CW334" s="133"/>
      <c r="CX334" s="133"/>
      <c r="CY334" s="133"/>
      <c r="CZ334" s="133"/>
      <c r="DA334" s="133"/>
      <c r="DB334" s="133"/>
      <c r="DC334" s="133"/>
      <c r="DD334" s="133"/>
      <c r="DE334" s="133"/>
      <c r="DF334" s="133"/>
      <c r="DG334" s="133"/>
      <c r="DH334" s="133"/>
      <c r="DI334" s="133"/>
      <c r="DJ334" s="133"/>
      <c r="DK334" s="133"/>
      <c r="DL334" s="133"/>
      <c r="DM334" s="133"/>
      <c r="DN334" s="133"/>
      <c r="DO334" s="133"/>
      <c r="DP334" s="133"/>
      <c r="DQ334" s="133"/>
      <c r="DR334" s="133"/>
      <c r="DS334" s="133"/>
      <c r="DT334" s="133"/>
      <c r="DU334" s="133"/>
      <c r="DV334" s="133"/>
      <c r="DW334" s="133"/>
      <c r="DX334" s="133"/>
      <c r="DY334" s="133"/>
      <c r="DZ334" s="133"/>
      <c r="EA334" s="133"/>
      <c r="EB334" s="133"/>
      <c r="EC334" s="133"/>
      <c r="ED334" s="133"/>
      <c r="EE334" s="133"/>
      <c r="EF334" s="133"/>
      <c r="EG334" s="133"/>
      <c r="EH334" s="133"/>
      <c r="EI334" s="133"/>
      <c r="EJ334" s="133"/>
      <c r="EK334" s="133"/>
      <c r="EL334" s="133"/>
      <c r="EM334" s="133"/>
      <c r="EN334" s="133"/>
      <c r="EO334" s="133"/>
      <c r="EP334" s="133"/>
      <c r="EQ334" s="133"/>
      <c r="ER334" s="133"/>
      <c r="ES334" s="133"/>
      <c r="ET334" s="133"/>
      <c r="EU334" s="133"/>
      <c r="EV334" s="133"/>
      <c r="EW334" s="133"/>
      <c r="EX334" s="133"/>
      <c r="EY334" s="133"/>
      <c r="EZ334" s="133"/>
      <c r="FA334" s="133"/>
      <c r="FB334" s="133"/>
      <c r="FC334" s="133"/>
      <c r="FD334" s="133"/>
      <c r="FE334" s="133"/>
      <c r="FF334" s="133"/>
      <c r="FG334" s="133"/>
      <c r="FH334" s="133"/>
      <c r="FI334" s="133"/>
      <c r="FJ334" s="133"/>
      <c r="FK334" s="133"/>
      <c r="FL334" s="133"/>
      <c r="FM334" s="133"/>
      <c r="FN334" s="133"/>
      <c r="FO334" s="133"/>
      <c r="FP334" s="133"/>
      <c r="FQ334" s="133"/>
      <c r="FR334" s="133"/>
      <c r="FS334" s="133"/>
      <c r="FT334" s="133"/>
      <c r="FU334" s="133"/>
      <c r="FV334" s="133"/>
      <c r="FW334" s="133"/>
      <c r="FX334" s="133"/>
      <c r="FY334" s="133"/>
      <c r="FZ334" s="133"/>
      <c r="GA334" s="133"/>
      <c r="GB334" s="133"/>
      <c r="GC334" s="133"/>
      <c r="GD334" s="133"/>
      <c r="GE334" s="133"/>
      <c r="GF334" s="133"/>
      <c r="GG334" s="133"/>
      <c r="GH334" s="133"/>
      <c r="GI334" s="133"/>
      <c r="GJ334" s="133"/>
      <c r="GK334" s="133"/>
      <c r="GL334" s="133"/>
      <c r="GM334" s="133"/>
      <c r="GN334" s="133"/>
      <c r="GO334" s="133"/>
      <c r="GP334" s="133"/>
      <c r="GQ334" s="133"/>
      <c r="GR334" s="133"/>
      <c r="GS334" s="133"/>
    </row>
    <row r="335" spans="1:201">
      <c r="A335" s="132"/>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3"/>
      <c r="CY335" s="133"/>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3"/>
      <c r="EA335" s="133"/>
      <c r="EB335" s="133"/>
      <c r="EC335" s="133"/>
      <c r="ED335" s="133"/>
      <c r="EE335" s="133"/>
      <c r="EF335" s="133"/>
      <c r="EG335" s="133"/>
      <c r="EH335" s="133"/>
      <c r="EI335" s="133"/>
      <c r="EJ335" s="133"/>
      <c r="EK335" s="133"/>
      <c r="EL335" s="133"/>
      <c r="EM335" s="133"/>
      <c r="EN335" s="133"/>
      <c r="EO335" s="133"/>
      <c r="EP335" s="133"/>
      <c r="EQ335" s="133"/>
      <c r="ER335" s="133"/>
      <c r="ES335" s="133"/>
      <c r="ET335" s="133"/>
      <c r="EU335" s="133"/>
      <c r="EV335" s="133"/>
      <c r="EW335" s="133"/>
      <c r="EX335" s="133"/>
      <c r="EY335" s="133"/>
      <c r="EZ335" s="133"/>
      <c r="FA335" s="133"/>
      <c r="FB335" s="133"/>
      <c r="FC335" s="133"/>
      <c r="FD335" s="133"/>
      <c r="FE335" s="133"/>
      <c r="FF335" s="133"/>
      <c r="FG335" s="133"/>
      <c r="FH335" s="133"/>
      <c r="FI335" s="133"/>
      <c r="FJ335" s="133"/>
      <c r="FK335" s="133"/>
      <c r="FL335" s="133"/>
      <c r="FM335" s="133"/>
      <c r="FN335" s="133"/>
      <c r="FO335" s="133"/>
      <c r="FP335" s="133"/>
      <c r="FQ335" s="133"/>
      <c r="FR335" s="133"/>
      <c r="FS335" s="133"/>
      <c r="FT335" s="133"/>
      <c r="FU335" s="133"/>
      <c r="FV335" s="133"/>
      <c r="FW335" s="133"/>
      <c r="FX335" s="133"/>
      <c r="FY335" s="133"/>
      <c r="FZ335" s="133"/>
      <c r="GA335" s="133"/>
      <c r="GB335" s="133"/>
      <c r="GC335" s="133"/>
      <c r="GD335" s="133"/>
      <c r="GE335" s="133"/>
      <c r="GF335" s="133"/>
      <c r="GG335" s="133"/>
      <c r="GH335" s="133"/>
      <c r="GI335" s="133"/>
      <c r="GJ335" s="133"/>
      <c r="GK335" s="133"/>
      <c r="GL335" s="133"/>
      <c r="GM335" s="133"/>
      <c r="GN335" s="133"/>
      <c r="GO335" s="133"/>
      <c r="GP335" s="133"/>
      <c r="GQ335" s="133"/>
      <c r="GR335" s="133"/>
      <c r="GS335" s="133"/>
    </row>
    <row r="336" spans="1:201">
      <c r="A336" s="132"/>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c r="CZ336" s="133"/>
      <c r="DA336" s="133"/>
      <c r="DB336" s="133"/>
      <c r="DC336" s="133"/>
      <c r="DD336" s="133"/>
      <c r="DE336" s="133"/>
      <c r="DF336" s="133"/>
      <c r="DG336" s="133"/>
      <c r="DH336" s="133"/>
      <c r="DI336" s="133"/>
      <c r="DJ336" s="133"/>
      <c r="DK336" s="133"/>
      <c r="DL336" s="133"/>
      <c r="DM336" s="133"/>
      <c r="DN336" s="133"/>
      <c r="DO336" s="133"/>
      <c r="DP336" s="133"/>
      <c r="DQ336" s="133"/>
      <c r="DR336" s="133"/>
      <c r="DS336" s="133"/>
      <c r="DT336" s="133"/>
      <c r="DU336" s="133"/>
      <c r="DV336" s="133"/>
      <c r="DW336" s="133"/>
      <c r="DX336" s="133"/>
      <c r="DY336" s="133"/>
      <c r="DZ336" s="133"/>
      <c r="EA336" s="133"/>
      <c r="EB336" s="133"/>
      <c r="EC336" s="133"/>
      <c r="ED336" s="133"/>
      <c r="EE336" s="133"/>
      <c r="EF336" s="133"/>
      <c r="EG336" s="133"/>
      <c r="EH336" s="133"/>
      <c r="EI336" s="133"/>
      <c r="EJ336" s="133"/>
      <c r="EK336" s="133"/>
      <c r="EL336" s="133"/>
      <c r="EM336" s="133"/>
      <c r="EN336" s="133"/>
      <c r="EO336" s="133"/>
      <c r="EP336" s="133"/>
      <c r="EQ336" s="133"/>
      <c r="ER336" s="133"/>
      <c r="ES336" s="133"/>
      <c r="ET336" s="133"/>
      <c r="EU336" s="133"/>
      <c r="EV336" s="133"/>
      <c r="EW336" s="133"/>
      <c r="EX336" s="133"/>
      <c r="EY336" s="133"/>
      <c r="EZ336" s="133"/>
      <c r="FA336" s="133"/>
      <c r="FB336" s="133"/>
      <c r="FC336" s="133"/>
      <c r="FD336" s="133"/>
      <c r="FE336" s="133"/>
      <c r="FF336" s="133"/>
      <c r="FG336" s="133"/>
      <c r="FH336" s="133"/>
      <c r="FI336" s="133"/>
      <c r="FJ336" s="133"/>
      <c r="FK336" s="133"/>
      <c r="FL336" s="133"/>
      <c r="FM336" s="133"/>
      <c r="FN336" s="133"/>
      <c r="FO336" s="133"/>
      <c r="FP336" s="133"/>
      <c r="FQ336" s="133"/>
      <c r="FR336" s="133"/>
      <c r="FS336" s="133"/>
      <c r="FT336" s="133"/>
      <c r="FU336" s="133"/>
      <c r="FV336" s="133"/>
      <c r="FW336" s="133"/>
      <c r="FX336" s="133"/>
      <c r="FY336" s="133"/>
      <c r="FZ336" s="133"/>
      <c r="GA336" s="133"/>
      <c r="GB336" s="133"/>
      <c r="GC336" s="133"/>
      <c r="GD336" s="133"/>
      <c r="GE336" s="133"/>
      <c r="GF336" s="133"/>
      <c r="GG336" s="133"/>
      <c r="GH336" s="133"/>
      <c r="GI336" s="133"/>
      <c r="GJ336" s="133"/>
      <c r="GK336" s="133"/>
      <c r="GL336" s="133"/>
      <c r="GM336" s="133"/>
      <c r="GN336" s="133"/>
      <c r="GO336" s="133"/>
      <c r="GP336" s="133"/>
      <c r="GQ336" s="133"/>
      <c r="GR336" s="133"/>
      <c r="GS336" s="133"/>
    </row>
    <row r="337" spans="1:201">
      <c r="A337" s="132"/>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c r="CZ337" s="133"/>
      <c r="DA337" s="133"/>
      <c r="DB337" s="133"/>
      <c r="DC337" s="133"/>
      <c r="DD337" s="133"/>
      <c r="DE337" s="133"/>
      <c r="DF337" s="133"/>
      <c r="DG337" s="133"/>
      <c r="DH337" s="133"/>
      <c r="DI337" s="133"/>
      <c r="DJ337" s="133"/>
      <c r="DK337" s="133"/>
      <c r="DL337" s="133"/>
      <c r="DM337" s="133"/>
      <c r="DN337" s="133"/>
      <c r="DO337" s="133"/>
      <c r="DP337" s="133"/>
      <c r="DQ337" s="133"/>
      <c r="DR337" s="133"/>
      <c r="DS337" s="133"/>
      <c r="DT337" s="133"/>
      <c r="DU337" s="133"/>
      <c r="DV337" s="133"/>
      <c r="DW337" s="133"/>
      <c r="DX337" s="133"/>
      <c r="DY337" s="133"/>
      <c r="DZ337" s="133"/>
      <c r="EA337" s="133"/>
      <c r="EB337" s="133"/>
      <c r="EC337" s="133"/>
      <c r="ED337" s="133"/>
      <c r="EE337" s="133"/>
      <c r="EF337" s="133"/>
      <c r="EG337" s="133"/>
      <c r="EH337" s="133"/>
      <c r="EI337" s="133"/>
      <c r="EJ337" s="133"/>
      <c r="EK337" s="133"/>
      <c r="EL337" s="133"/>
      <c r="EM337" s="133"/>
      <c r="EN337" s="133"/>
      <c r="EO337" s="133"/>
      <c r="EP337" s="133"/>
      <c r="EQ337" s="133"/>
      <c r="ER337" s="133"/>
      <c r="ES337" s="133"/>
      <c r="ET337" s="133"/>
      <c r="EU337" s="133"/>
      <c r="EV337" s="133"/>
      <c r="EW337" s="133"/>
      <c r="EX337" s="133"/>
      <c r="EY337" s="133"/>
      <c r="EZ337" s="133"/>
      <c r="FA337" s="133"/>
      <c r="FB337" s="133"/>
      <c r="FC337" s="133"/>
      <c r="FD337" s="133"/>
      <c r="FE337" s="133"/>
      <c r="FF337" s="133"/>
      <c r="FG337" s="133"/>
      <c r="FH337" s="133"/>
      <c r="FI337" s="133"/>
      <c r="FJ337" s="133"/>
      <c r="FK337" s="133"/>
      <c r="FL337" s="133"/>
      <c r="FM337" s="133"/>
      <c r="FN337" s="133"/>
      <c r="FO337" s="133"/>
      <c r="FP337" s="133"/>
      <c r="FQ337" s="133"/>
      <c r="FR337" s="133"/>
      <c r="FS337" s="133"/>
      <c r="FT337" s="133"/>
      <c r="FU337" s="133"/>
      <c r="FV337" s="133"/>
      <c r="FW337" s="133"/>
      <c r="FX337" s="133"/>
      <c r="FY337" s="133"/>
      <c r="FZ337" s="133"/>
      <c r="GA337" s="133"/>
      <c r="GB337" s="133"/>
      <c r="GC337" s="133"/>
      <c r="GD337" s="133"/>
      <c r="GE337" s="133"/>
      <c r="GF337" s="133"/>
      <c r="GG337" s="133"/>
      <c r="GH337" s="133"/>
      <c r="GI337" s="133"/>
      <c r="GJ337" s="133"/>
      <c r="GK337" s="133"/>
      <c r="GL337" s="133"/>
      <c r="GM337" s="133"/>
      <c r="GN337" s="133"/>
      <c r="GO337" s="133"/>
      <c r="GP337" s="133"/>
      <c r="GQ337" s="133"/>
      <c r="GR337" s="133"/>
      <c r="GS337" s="133"/>
    </row>
    <row r="338" spans="1:201">
      <c r="A338" s="132"/>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c r="CZ338" s="133"/>
      <c r="DA338" s="133"/>
      <c r="DB338" s="133"/>
      <c r="DC338" s="133"/>
      <c r="DD338" s="133"/>
      <c r="DE338" s="133"/>
      <c r="DF338" s="133"/>
      <c r="DG338" s="133"/>
      <c r="DH338" s="133"/>
      <c r="DI338" s="133"/>
      <c r="DJ338" s="133"/>
      <c r="DK338" s="133"/>
      <c r="DL338" s="133"/>
      <c r="DM338" s="133"/>
      <c r="DN338" s="133"/>
      <c r="DO338" s="133"/>
      <c r="DP338" s="133"/>
      <c r="DQ338" s="133"/>
      <c r="DR338" s="133"/>
      <c r="DS338" s="133"/>
      <c r="DT338" s="133"/>
      <c r="DU338" s="133"/>
      <c r="DV338" s="133"/>
      <c r="DW338" s="133"/>
      <c r="DX338" s="133"/>
      <c r="DY338" s="133"/>
      <c r="DZ338" s="133"/>
      <c r="EA338" s="133"/>
      <c r="EB338" s="133"/>
      <c r="EC338" s="133"/>
      <c r="ED338" s="133"/>
      <c r="EE338" s="133"/>
      <c r="EF338" s="133"/>
      <c r="EG338" s="133"/>
      <c r="EH338" s="133"/>
      <c r="EI338" s="133"/>
      <c r="EJ338" s="133"/>
      <c r="EK338" s="133"/>
      <c r="EL338" s="133"/>
      <c r="EM338" s="133"/>
      <c r="EN338" s="133"/>
      <c r="EO338" s="133"/>
      <c r="EP338" s="133"/>
      <c r="EQ338" s="133"/>
      <c r="ER338" s="133"/>
      <c r="ES338" s="133"/>
      <c r="ET338" s="133"/>
      <c r="EU338" s="133"/>
      <c r="EV338" s="133"/>
      <c r="EW338" s="133"/>
      <c r="EX338" s="133"/>
      <c r="EY338" s="133"/>
      <c r="EZ338" s="133"/>
      <c r="FA338" s="133"/>
      <c r="FB338" s="133"/>
      <c r="FC338" s="133"/>
      <c r="FD338" s="133"/>
      <c r="FE338" s="133"/>
      <c r="FF338" s="133"/>
      <c r="FG338" s="133"/>
      <c r="FH338" s="133"/>
      <c r="FI338" s="133"/>
      <c r="FJ338" s="133"/>
      <c r="FK338" s="133"/>
      <c r="FL338" s="133"/>
      <c r="FM338" s="133"/>
      <c r="FN338" s="133"/>
      <c r="FO338" s="133"/>
      <c r="FP338" s="133"/>
      <c r="FQ338" s="133"/>
      <c r="FR338" s="133"/>
      <c r="FS338" s="133"/>
      <c r="FT338" s="133"/>
      <c r="FU338" s="133"/>
      <c r="FV338" s="133"/>
      <c r="FW338" s="133"/>
      <c r="FX338" s="133"/>
      <c r="FY338" s="133"/>
      <c r="FZ338" s="133"/>
      <c r="GA338" s="133"/>
      <c r="GB338" s="133"/>
      <c r="GC338" s="133"/>
      <c r="GD338" s="133"/>
      <c r="GE338" s="133"/>
      <c r="GF338" s="133"/>
      <c r="GG338" s="133"/>
      <c r="GH338" s="133"/>
      <c r="GI338" s="133"/>
      <c r="GJ338" s="133"/>
      <c r="GK338" s="133"/>
      <c r="GL338" s="133"/>
      <c r="GM338" s="133"/>
      <c r="GN338" s="133"/>
      <c r="GO338" s="133"/>
      <c r="GP338" s="133"/>
      <c r="GQ338" s="133"/>
      <c r="GR338" s="133"/>
      <c r="GS338" s="133"/>
    </row>
    <row r="339" spans="1:201">
      <c r="A339" s="132"/>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3"/>
      <c r="EA339" s="133"/>
      <c r="EB339" s="133"/>
      <c r="EC339" s="133"/>
      <c r="ED339" s="133"/>
      <c r="EE339" s="133"/>
      <c r="EF339" s="133"/>
      <c r="EG339" s="133"/>
      <c r="EH339" s="133"/>
      <c r="EI339" s="133"/>
      <c r="EJ339" s="133"/>
      <c r="EK339" s="133"/>
      <c r="EL339" s="133"/>
      <c r="EM339" s="133"/>
      <c r="EN339" s="133"/>
      <c r="EO339" s="133"/>
      <c r="EP339" s="133"/>
      <c r="EQ339" s="133"/>
      <c r="ER339" s="133"/>
      <c r="ES339" s="133"/>
      <c r="ET339" s="133"/>
      <c r="EU339" s="133"/>
      <c r="EV339" s="133"/>
      <c r="EW339" s="133"/>
      <c r="EX339" s="133"/>
      <c r="EY339" s="133"/>
      <c r="EZ339" s="133"/>
      <c r="FA339" s="133"/>
      <c r="FB339" s="133"/>
      <c r="FC339" s="133"/>
      <c r="FD339" s="133"/>
      <c r="FE339" s="133"/>
      <c r="FF339" s="133"/>
      <c r="FG339" s="133"/>
      <c r="FH339" s="133"/>
      <c r="FI339" s="133"/>
      <c r="FJ339" s="133"/>
      <c r="FK339" s="133"/>
      <c r="FL339" s="133"/>
      <c r="FM339" s="133"/>
      <c r="FN339" s="133"/>
      <c r="FO339" s="133"/>
      <c r="FP339" s="133"/>
      <c r="FQ339" s="133"/>
      <c r="FR339" s="133"/>
      <c r="FS339" s="133"/>
      <c r="FT339" s="133"/>
      <c r="FU339" s="133"/>
      <c r="FV339" s="133"/>
      <c r="FW339" s="133"/>
      <c r="FX339" s="133"/>
      <c r="FY339" s="133"/>
      <c r="FZ339" s="133"/>
      <c r="GA339" s="133"/>
      <c r="GB339" s="133"/>
      <c r="GC339" s="133"/>
      <c r="GD339" s="133"/>
      <c r="GE339" s="133"/>
      <c r="GF339" s="133"/>
      <c r="GG339" s="133"/>
      <c r="GH339" s="133"/>
      <c r="GI339" s="133"/>
      <c r="GJ339" s="133"/>
      <c r="GK339" s="133"/>
      <c r="GL339" s="133"/>
      <c r="GM339" s="133"/>
      <c r="GN339" s="133"/>
      <c r="GO339" s="133"/>
      <c r="GP339" s="133"/>
      <c r="GQ339" s="133"/>
      <c r="GR339" s="133"/>
      <c r="GS339" s="133"/>
    </row>
    <row r="340" spans="1:201">
      <c r="A340" s="132"/>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c r="CZ340" s="133"/>
      <c r="DA340" s="133"/>
      <c r="DB340" s="133"/>
      <c r="DC340" s="133"/>
      <c r="DD340" s="133"/>
      <c r="DE340" s="133"/>
      <c r="DF340" s="133"/>
      <c r="DG340" s="133"/>
      <c r="DH340" s="133"/>
      <c r="DI340" s="133"/>
      <c r="DJ340" s="133"/>
      <c r="DK340" s="133"/>
      <c r="DL340" s="133"/>
      <c r="DM340" s="133"/>
      <c r="DN340" s="133"/>
      <c r="DO340" s="133"/>
      <c r="DP340" s="133"/>
      <c r="DQ340" s="133"/>
      <c r="DR340" s="133"/>
      <c r="DS340" s="133"/>
      <c r="DT340" s="133"/>
      <c r="DU340" s="133"/>
      <c r="DV340" s="133"/>
      <c r="DW340" s="133"/>
      <c r="DX340" s="133"/>
      <c r="DY340" s="133"/>
      <c r="DZ340" s="133"/>
      <c r="EA340" s="133"/>
      <c r="EB340" s="133"/>
      <c r="EC340" s="133"/>
      <c r="ED340" s="133"/>
      <c r="EE340" s="133"/>
      <c r="EF340" s="133"/>
      <c r="EG340" s="133"/>
      <c r="EH340" s="133"/>
      <c r="EI340" s="133"/>
      <c r="EJ340" s="133"/>
      <c r="EK340" s="133"/>
      <c r="EL340" s="133"/>
      <c r="EM340" s="133"/>
      <c r="EN340" s="133"/>
      <c r="EO340" s="133"/>
      <c r="EP340" s="133"/>
      <c r="EQ340" s="133"/>
      <c r="ER340" s="133"/>
      <c r="ES340" s="133"/>
      <c r="ET340" s="133"/>
      <c r="EU340" s="133"/>
      <c r="EV340" s="133"/>
      <c r="EW340" s="133"/>
      <c r="EX340" s="133"/>
      <c r="EY340" s="133"/>
      <c r="EZ340" s="133"/>
      <c r="FA340" s="133"/>
      <c r="FB340" s="133"/>
      <c r="FC340" s="133"/>
      <c r="FD340" s="133"/>
      <c r="FE340" s="133"/>
      <c r="FF340" s="133"/>
      <c r="FG340" s="133"/>
      <c r="FH340" s="133"/>
      <c r="FI340" s="133"/>
      <c r="FJ340" s="133"/>
      <c r="FK340" s="133"/>
      <c r="FL340" s="133"/>
      <c r="FM340" s="133"/>
      <c r="FN340" s="133"/>
      <c r="FO340" s="133"/>
      <c r="FP340" s="133"/>
      <c r="FQ340" s="133"/>
      <c r="FR340" s="133"/>
      <c r="FS340" s="133"/>
      <c r="FT340" s="133"/>
      <c r="FU340" s="133"/>
      <c r="FV340" s="133"/>
      <c r="FW340" s="133"/>
      <c r="FX340" s="133"/>
      <c r="FY340" s="133"/>
      <c r="FZ340" s="133"/>
      <c r="GA340" s="133"/>
      <c r="GB340" s="133"/>
      <c r="GC340" s="133"/>
      <c r="GD340" s="133"/>
      <c r="GE340" s="133"/>
      <c r="GF340" s="133"/>
      <c r="GG340" s="133"/>
      <c r="GH340" s="133"/>
      <c r="GI340" s="133"/>
      <c r="GJ340" s="133"/>
      <c r="GK340" s="133"/>
      <c r="GL340" s="133"/>
      <c r="GM340" s="133"/>
      <c r="GN340" s="133"/>
      <c r="GO340" s="133"/>
      <c r="GP340" s="133"/>
      <c r="GQ340" s="133"/>
      <c r="GR340" s="133"/>
      <c r="GS340" s="133"/>
    </row>
    <row r="341" spans="1:201">
      <c r="A341" s="132"/>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c r="EG341" s="133"/>
      <c r="EH341" s="133"/>
      <c r="EI341" s="133"/>
      <c r="EJ341" s="133"/>
      <c r="EK341" s="133"/>
      <c r="EL341" s="133"/>
      <c r="EM341" s="133"/>
      <c r="EN341" s="133"/>
      <c r="EO341" s="133"/>
      <c r="EP341" s="133"/>
      <c r="EQ341" s="133"/>
      <c r="ER341" s="133"/>
      <c r="ES341" s="133"/>
      <c r="ET341" s="133"/>
      <c r="EU341" s="133"/>
      <c r="EV341" s="133"/>
      <c r="EW341" s="133"/>
      <c r="EX341" s="133"/>
      <c r="EY341" s="133"/>
      <c r="EZ341" s="133"/>
      <c r="FA341" s="133"/>
      <c r="FB341" s="133"/>
      <c r="FC341" s="133"/>
      <c r="FD341" s="133"/>
      <c r="FE341" s="133"/>
      <c r="FF341" s="133"/>
      <c r="FG341" s="133"/>
      <c r="FH341" s="133"/>
      <c r="FI341" s="133"/>
      <c r="FJ341" s="133"/>
      <c r="FK341" s="133"/>
      <c r="FL341" s="133"/>
      <c r="FM341" s="133"/>
      <c r="FN341" s="133"/>
      <c r="FO341" s="133"/>
      <c r="FP341" s="133"/>
      <c r="FQ341" s="133"/>
      <c r="FR341" s="133"/>
      <c r="FS341" s="133"/>
      <c r="FT341" s="133"/>
      <c r="FU341" s="133"/>
      <c r="FV341" s="133"/>
      <c r="FW341" s="133"/>
      <c r="FX341" s="133"/>
      <c r="FY341" s="133"/>
      <c r="FZ341" s="133"/>
      <c r="GA341" s="133"/>
      <c r="GB341" s="133"/>
      <c r="GC341" s="133"/>
      <c r="GD341" s="133"/>
      <c r="GE341" s="133"/>
      <c r="GF341" s="133"/>
      <c r="GG341" s="133"/>
      <c r="GH341" s="133"/>
      <c r="GI341" s="133"/>
      <c r="GJ341" s="133"/>
      <c r="GK341" s="133"/>
      <c r="GL341" s="133"/>
      <c r="GM341" s="133"/>
      <c r="GN341" s="133"/>
      <c r="GO341" s="133"/>
      <c r="GP341" s="133"/>
      <c r="GQ341" s="133"/>
      <c r="GR341" s="133"/>
      <c r="GS341" s="133"/>
    </row>
    <row r="342" spans="1:201">
      <c r="A342" s="132"/>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c r="CZ342" s="133"/>
      <c r="DA342" s="133"/>
      <c r="DB342" s="133"/>
      <c r="DC342" s="133"/>
      <c r="DD342" s="133"/>
      <c r="DE342" s="133"/>
      <c r="DF342" s="133"/>
      <c r="DG342" s="133"/>
      <c r="DH342" s="133"/>
      <c r="DI342" s="133"/>
      <c r="DJ342" s="133"/>
      <c r="DK342" s="133"/>
      <c r="DL342" s="133"/>
      <c r="DM342" s="133"/>
      <c r="DN342" s="133"/>
      <c r="DO342" s="133"/>
      <c r="DP342" s="133"/>
      <c r="DQ342" s="133"/>
      <c r="DR342" s="133"/>
      <c r="DS342" s="133"/>
      <c r="DT342" s="133"/>
      <c r="DU342" s="133"/>
      <c r="DV342" s="133"/>
      <c r="DW342" s="133"/>
      <c r="DX342" s="133"/>
      <c r="DY342" s="133"/>
      <c r="DZ342" s="133"/>
      <c r="EA342" s="133"/>
      <c r="EB342" s="133"/>
      <c r="EC342" s="133"/>
      <c r="ED342" s="133"/>
      <c r="EE342" s="133"/>
      <c r="EF342" s="133"/>
      <c r="EG342" s="133"/>
      <c r="EH342" s="133"/>
      <c r="EI342" s="133"/>
      <c r="EJ342" s="133"/>
      <c r="EK342" s="133"/>
      <c r="EL342" s="133"/>
      <c r="EM342" s="133"/>
      <c r="EN342" s="133"/>
      <c r="EO342" s="133"/>
      <c r="EP342" s="133"/>
      <c r="EQ342" s="133"/>
      <c r="ER342" s="133"/>
      <c r="ES342" s="133"/>
      <c r="ET342" s="133"/>
      <c r="EU342" s="133"/>
      <c r="EV342" s="133"/>
      <c r="EW342" s="133"/>
      <c r="EX342" s="133"/>
      <c r="EY342" s="133"/>
      <c r="EZ342" s="133"/>
      <c r="FA342" s="133"/>
      <c r="FB342" s="133"/>
      <c r="FC342" s="133"/>
      <c r="FD342" s="133"/>
      <c r="FE342" s="133"/>
      <c r="FF342" s="133"/>
      <c r="FG342" s="133"/>
      <c r="FH342" s="133"/>
      <c r="FI342" s="133"/>
      <c r="FJ342" s="133"/>
      <c r="FK342" s="133"/>
      <c r="FL342" s="133"/>
      <c r="FM342" s="133"/>
      <c r="FN342" s="133"/>
      <c r="FO342" s="133"/>
      <c r="FP342" s="133"/>
      <c r="FQ342" s="133"/>
      <c r="FR342" s="133"/>
      <c r="FS342" s="133"/>
      <c r="FT342" s="133"/>
      <c r="FU342" s="133"/>
      <c r="FV342" s="133"/>
      <c r="FW342" s="133"/>
      <c r="FX342" s="133"/>
      <c r="FY342" s="133"/>
      <c r="FZ342" s="133"/>
      <c r="GA342" s="133"/>
      <c r="GB342" s="133"/>
      <c r="GC342" s="133"/>
      <c r="GD342" s="133"/>
      <c r="GE342" s="133"/>
      <c r="GF342" s="133"/>
      <c r="GG342" s="133"/>
      <c r="GH342" s="133"/>
      <c r="GI342" s="133"/>
      <c r="GJ342" s="133"/>
      <c r="GK342" s="133"/>
      <c r="GL342" s="133"/>
      <c r="GM342" s="133"/>
      <c r="GN342" s="133"/>
      <c r="GO342" s="133"/>
      <c r="GP342" s="133"/>
      <c r="GQ342" s="133"/>
      <c r="GR342" s="133"/>
      <c r="GS342" s="133"/>
    </row>
    <row r="343" spans="1:201">
      <c r="A343" s="132"/>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c r="CZ343" s="133"/>
      <c r="DA343" s="133"/>
      <c r="DB343" s="133"/>
      <c r="DC343" s="133"/>
      <c r="DD343" s="133"/>
      <c r="DE343" s="133"/>
      <c r="DF343" s="133"/>
      <c r="DG343" s="133"/>
      <c r="DH343" s="133"/>
      <c r="DI343" s="133"/>
      <c r="DJ343" s="133"/>
      <c r="DK343" s="133"/>
      <c r="DL343" s="133"/>
      <c r="DM343" s="133"/>
      <c r="DN343" s="133"/>
      <c r="DO343" s="133"/>
      <c r="DP343" s="133"/>
      <c r="DQ343" s="133"/>
      <c r="DR343" s="133"/>
      <c r="DS343" s="133"/>
      <c r="DT343" s="133"/>
      <c r="DU343" s="133"/>
      <c r="DV343" s="133"/>
      <c r="DW343" s="133"/>
      <c r="DX343" s="133"/>
      <c r="DY343" s="133"/>
      <c r="DZ343" s="133"/>
      <c r="EA343" s="133"/>
      <c r="EB343" s="133"/>
      <c r="EC343" s="133"/>
      <c r="ED343" s="133"/>
      <c r="EE343" s="133"/>
      <c r="EF343" s="133"/>
      <c r="EG343" s="133"/>
      <c r="EH343" s="133"/>
      <c r="EI343" s="133"/>
      <c r="EJ343" s="133"/>
      <c r="EK343" s="133"/>
      <c r="EL343" s="133"/>
      <c r="EM343" s="133"/>
      <c r="EN343" s="133"/>
      <c r="EO343" s="133"/>
      <c r="EP343" s="133"/>
      <c r="EQ343" s="133"/>
      <c r="ER343" s="133"/>
      <c r="ES343" s="133"/>
      <c r="ET343" s="133"/>
      <c r="EU343" s="133"/>
      <c r="EV343" s="133"/>
      <c r="EW343" s="133"/>
      <c r="EX343" s="133"/>
      <c r="EY343" s="133"/>
      <c r="EZ343" s="133"/>
      <c r="FA343" s="133"/>
      <c r="FB343" s="133"/>
      <c r="FC343" s="133"/>
      <c r="FD343" s="133"/>
      <c r="FE343" s="133"/>
      <c r="FF343" s="133"/>
      <c r="FG343" s="133"/>
      <c r="FH343" s="133"/>
      <c r="FI343" s="133"/>
      <c r="FJ343" s="133"/>
      <c r="FK343" s="133"/>
      <c r="FL343" s="133"/>
      <c r="FM343" s="133"/>
      <c r="FN343" s="133"/>
      <c r="FO343" s="133"/>
      <c r="FP343" s="133"/>
      <c r="FQ343" s="133"/>
      <c r="FR343" s="133"/>
      <c r="FS343" s="133"/>
      <c r="FT343" s="133"/>
      <c r="FU343" s="133"/>
      <c r="FV343" s="133"/>
      <c r="FW343" s="133"/>
      <c r="FX343" s="133"/>
      <c r="FY343" s="133"/>
      <c r="FZ343" s="133"/>
      <c r="GA343" s="133"/>
      <c r="GB343" s="133"/>
      <c r="GC343" s="133"/>
      <c r="GD343" s="133"/>
      <c r="GE343" s="133"/>
      <c r="GF343" s="133"/>
      <c r="GG343" s="133"/>
      <c r="GH343" s="133"/>
      <c r="GI343" s="133"/>
      <c r="GJ343" s="133"/>
      <c r="GK343" s="133"/>
      <c r="GL343" s="133"/>
      <c r="GM343" s="133"/>
      <c r="GN343" s="133"/>
      <c r="GO343" s="133"/>
      <c r="GP343" s="133"/>
      <c r="GQ343" s="133"/>
      <c r="GR343" s="133"/>
      <c r="GS343" s="133"/>
    </row>
    <row r="344" spans="1:201">
      <c r="A344" s="132"/>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3"/>
      <c r="DF344" s="133"/>
      <c r="DG344" s="133"/>
      <c r="DH344" s="133"/>
      <c r="DI344" s="133"/>
      <c r="DJ344" s="133"/>
      <c r="DK344" s="133"/>
      <c r="DL344" s="133"/>
      <c r="DM344" s="133"/>
      <c r="DN344" s="133"/>
      <c r="DO344" s="133"/>
      <c r="DP344" s="133"/>
      <c r="DQ344" s="133"/>
      <c r="DR344" s="133"/>
      <c r="DS344" s="133"/>
      <c r="DT344" s="133"/>
      <c r="DU344" s="133"/>
      <c r="DV344" s="133"/>
      <c r="DW344" s="133"/>
      <c r="DX344" s="133"/>
      <c r="DY344" s="133"/>
      <c r="DZ344" s="133"/>
      <c r="EA344" s="133"/>
      <c r="EB344" s="133"/>
      <c r="EC344" s="133"/>
      <c r="ED344" s="133"/>
      <c r="EE344" s="133"/>
      <c r="EF344" s="133"/>
      <c r="EG344" s="133"/>
      <c r="EH344" s="133"/>
      <c r="EI344" s="133"/>
      <c r="EJ344" s="133"/>
      <c r="EK344" s="133"/>
      <c r="EL344" s="133"/>
      <c r="EM344" s="133"/>
      <c r="EN344" s="133"/>
      <c r="EO344" s="133"/>
      <c r="EP344" s="133"/>
      <c r="EQ344" s="133"/>
      <c r="ER344" s="133"/>
      <c r="ES344" s="133"/>
      <c r="ET344" s="133"/>
      <c r="EU344" s="133"/>
      <c r="EV344" s="133"/>
      <c r="EW344" s="133"/>
      <c r="EX344" s="133"/>
      <c r="EY344" s="133"/>
      <c r="EZ344" s="133"/>
      <c r="FA344" s="133"/>
      <c r="FB344" s="133"/>
      <c r="FC344" s="133"/>
      <c r="FD344" s="133"/>
      <c r="FE344" s="133"/>
      <c r="FF344" s="133"/>
      <c r="FG344" s="133"/>
      <c r="FH344" s="133"/>
      <c r="FI344" s="133"/>
      <c r="FJ344" s="133"/>
      <c r="FK344" s="133"/>
      <c r="FL344" s="133"/>
      <c r="FM344" s="133"/>
      <c r="FN344" s="133"/>
      <c r="FO344" s="133"/>
      <c r="FP344" s="133"/>
      <c r="FQ344" s="133"/>
      <c r="FR344" s="133"/>
      <c r="FS344" s="133"/>
      <c r="FT344" s="133"/>
      <c r="FU344" s="133"/>
      <c r="FV344" s="133"/>
      <c r="FW344" s="133"/>
      <c r="FX344" s="133"/>
      <c r="FY344" s="133"/>
      <c r="FZ344" s="133"/>
      <c r="GA344" s="133"/>
      <c r="GB344" s="133"/>
      <c r="GC344" s="133"/>
      <c r="GD344" s="133"/>
      <c r="GE344" s="133"/>
      <c r="GF344" s="133"/>
      <c r="GG344" s="133"/>
      <c r="GH344" s="133"/>
      <c r="GI344" s="133"/>
      <c r="GJ344" s="133"/>
      <c r="GK344" s="133"/>
      <c r="GL344" s="133"/>
      <c r="GM344" s="133"/>
      <c r="GN344" s="133"/>
      <c r="GO344" s="133"/>
      <c r="GP344" s="133"/>
      <c r="GQ344" s="133"/>
      <c r="GR344" s="133"/>
      <c r="GS344" s="133"/>
    </row>
    <row r="345" spans="1:201">
      <c r="A345" s="132"/>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c r="CZ345" s="133"/>
      <c r="DA345" s="133"/>
      <c r="DB345" s="133"/>
      <c r="DC345" s="133"/>
      <c r="DD345" s="133"/>
      <c r="DE345" s="133"/>
      <c r="DF345" s="133"/>
      <c r="DG345" s="133"/>
      <c r="DH345" s="133"/>
      <c r="DI345" s="133"/>
      <c r="DJ345" s="133"/>
      <c r="DK345" s="133"/>
      <c r="DL345" s="133"/>
      <c r="DM345" s="133"/>
      <c r="DN345" s="133"/>
      <c r="DO345" s="133"/>
      <c r="DP345" s="133"/>
      <c r="DQ345" s="133"/>
      <c r="DR345" s="133"/>
      <c r="DS345" s="133"/>
      <c r="DT345" s="133"/>
      <c r="DU345" s="133"/>
      <c r="DV345" s="133"/>
      <c r="DW345" s="133"/>
      <c r="DX345" s="133"/>
      <c r="DY345" s="133"/>
      <c r="DZ345" s="133"/>
      <c r="EA345" s="133"/>
      <c r="EB345" s="133"/>
      <c r="EC345" s="133"/>
      <c r="ED345" s="133"/>
      <c r="EE345" s="133"/>
      <c r="EF345" s="133"/>
      <c r="EG345" s="133"/>
      <c r="EH345" s="133"/>
      <c r="EI345" s="133"/>
      <c r="EJ345" s="133"/>
      <c r="EK345" s="133"/>
      <c r="EL345" s="133"/>
      <c r="EM345" s="133"/>
      <c r="EN345" s="133"/>
      <c r="EO345" s="133"/>
      <c r="EP345" s="133"/>
      <c r="EQ345" s="133"/>
      <c r="ER345" s="133"/>
      <c r="ES345" s="133"/>
      <c r="ET345" s="133"/>
      <c r="EU345" s="133"/>
      <c r="EV345" s="133"/>
      <c r="EW345" s="133"/>
      <c r="EX345" s="133"/>
      <c r="EY345" s="133"/>
      <c r="EZ345" s="133"/>
      <c r="FA345" s="133"/>
      <c r="FB345" s="133"/>
      <c r="FC345" s="133"/>
      <c r="FD345" s="133"/>
      <c r="FE345" s="133"/>
      <c r="FF345" s="133"/>
      <c r="FG345" s="133"/>
      <c r="FH345" s="133"/>
      <c r="FI345" s="133"/>
      <c r="FJ345" s="133"/>
      <c r="FK345" s="133"/>
      <c r="FL345" s="133"/>
      <c r="FM345" s="133"/>
      <c r="FN345" s="133"/>
      <c r="FO345" s="133"/>
      <c r="FP345" s="133"/>
      <c r="FQ345" s="133"/>
      <c r="FR345" s="133"/>
      <c r="FS345" s="133"/>
      <c r="FT345" s="133"/>
      <c r="FU345" s="133"/>
      <c r="FV345" s="133"/>
      <c r="FW345" s="133"/>
      <c r="FX345" s="133"/>
      <c r="FY345" s="133"/>
      <c r="FZ345" s="133"/>
      <c r="GA345" s="133"/>
      <c r="GB345" s="133"/>
      <c r="GC345" s="133"/>
      <c r="GD345" s="133"/>
      <c r="GE345" s="133"/>
      <c r="GF345" s="133"/>
      <c r="GG345" s="133"/>
      <c r="GH345" s="133"/>
      <c r="GI345" s="133"/>
      <c r="GJ345" s="133"/>
      <c r="GK345" s="133"/>
      <c r="GL345" s="133"/>
      <c r="GM345" s="133"/>
      <c r="GN345" s="133"/>
      <c r="GO345" s="133"/>
      <c r="GP345" s="133"/>
      <c r="GQ345" s="133"/>
      <c r="GR345" s="133"/>
      <c r="GS345" s="133"/>
    </row>
    <row r="346" spans="1:201">
      <c r="A346" s="132"/>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c r="CZ346" s="133"/>
      <c r="DA346" s="133"/>
      <c r="DB346" s="133"/>
      <c r="DC346" s="133"/>
      <c r="DD346" s="133"/>
      <c r="DE346" s="133"/>
      <c r="DF346" s="133"/>
      <c r="DG346" s="133"/>
      <c r="DH346" s="133"/>
      <c r="DI346" s="133"/>
      <c r="DJ346" s="133"/>
      <c r="DK346" s="133"/>
      <c r="DL346" s="133"/>
      <c r="DM346" s="133"/>
      <c r="DN346" s="133"/>
      <c r="DO346" s="133"/>
      <c r="DP346" s="133"/>
      <c r="DQ346" s="133"/>
      <c r="DR346" s="133"/>
      <c r="DS346" s="133"/>
      <c r="DT346" s="133"/>
      <c r="DU346" s="133"/>
      <c r="DV346" s="133"/>
      <c r="DW346" s="133"/>
      <c r="DX346" s="133"/>
      <c r="DY346" s="133"/>
      <c r="DZ346" s="133"/>
      <c r="EA346" s="133"/>
      <c r="EB346" s="133"/>
      <c r="EC346" s="133"/>
      <c r="ED346" s="133"/>
      <c r="EE346" s="133"/>
      <c r="EF346" s="133"/>
      <c r="EG346" s="133"/>
      <c r="EH346" s="133"/>
      <c r="EI346" s="133"/>
      <c r="EJ346" s="133"/>
      <c r="EK346" s="133"/>
      <c r="EL346" s="133"/>
      <c r="EM346" s="133"/>
      <c r="EN346" s="133"/>
      <c r="EO346" s="133"/>
      <c r="EP346" s="133"/>
      <c r="EQ346" s="133"/>
      <c r="ER346" s="133"/>
      <c r="ES346" s="133"/>
      <c r="ET346" s="133"/>
      <c r="EU346" s="133"/>
      <c r="EV346" s="133"/>
      <c r="EW346" s="133"/>
      <c r="EX346" s="133"/>
      <c r="EY346" s="133"/>
      <c r="EZ346" s="133"/>
      <c r="FA346" s="133"/>
      <c r="FB346" s="133"/>
      <c r="FC346" s="133"/>
      <c r="FD346" s="133"/>
      <c r="FE346" s="133"/>
      <c r="FF346" s="133"/>
      <c r="FG346" s="133"/>
      <c r="FH346" s="133"/>
      <c r="FI346" s="133"/>
      <c r="FJ346" s="133"/>
      <c r="FK346" s="133"/>
      <c r="FL346" s="133"/>
      <c r="FM346" s="133"/>
      <c r="FN346" s="133"/>
      <c r="FO346" s="133"/>
      <c r="FP346" s="133"/>
      <c r="FQ346" s="133"/>
      <c r="FR346" s="133"/>
      <c r="FS346" s="133"/>
      <c r="FT346" s="133"/>
      <c r="FU346" s="133"/>
      <c r="FV346" s="133"/>
      <c r="FW346" s="133"/>
      <c r="FX346" s="133"/>
      <c r="FY346" s="133"/>
      <c r="FZ346" s="133"/>
      <c r="GA346" s="133"/>
      <c r="GB346" s="133"/>
      <c r="GC346" s="133"/>
      <c r="GD346" s="133"/>
      <c r="GE346" s="133"/>
      <c r="GF346" s="133"/>
      <c r="GG346" s="133"/>
      <c r="GH346" s="133"/>
      <c r="GI346" s="133"/>
      <c r="GJ346" s="133"/>
      <c r="GK346" s="133"/>
      <c r="GL346" s="133"/>
      <c r="GM346" s="133"/>
      <c r="GN346" s="133"/>
      <c r="GO346" s="133"/>
      <c r="GP346" s="133"/>
      <c r="GQ346" s="133"/>
      <c r="GR346" s="133"/>
      <c r="GS346" s="133"/>
    </row>
    <row r="347" spans="1:201">
      <c r="A347" s="132"/>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c r="CZ347" s="133"/>
      <c r="DA347" s="133"/>
      <c r="DB347" s="133"/>
      <c r="DC347" s="133"/>
      <c r="DD347" s="133"/>
      <c r="DE347" s="133"/>
      <c r="DF347" s="133"/>
      <c r="DG347" s="133"/>
      <c r="DH347" s="133"/>
      <c r="DI347" s="133"/>
      <c r="DJ347" s="133"/>
      <c r="DK347" s="133"/>
      <c r="DL347" s="133"/>
      <c r="DM347" s="133"/>
      <c r="DN347" s="133"/>
      <c r="DO347" s="133"/>
      <c r="DP347" s="133"/>
      <c r="DQ347" s="133"/>
      <c r="DR347" s="133"/>
      <c r="DS347" s="133"/>
      <c r="DT347" s="133"/>
      <c r="DU347" s="133"/>
      <c r="DV347" s="133"/>
      <c r="DW347" s="133"/>
      <c r="DX347" s="133"/>
      <c r="DY347" s="133"/>
      <c r="DZ347" s="133"/>
      <c r="EA347" s="133"/>
      <c r="EB347" s="133"/>
      <c r="EC347" s="133"/>
      <c r="ED347" s="133"/>
      <c r="EE347" s="133"/>
      <c r="EF347" s="133"/>
      <c r="EG347" s="133"/>
      <c r="EH347" s="133"/>
      <c r="EI347" s="133"/>
      <c r="EJ347" s="133"/>
      <c r="EK347" s="133"/>
      <c r="EL347" s="133"/>
      <c r="EM347" s="133"/>
      <c r="EN347" s="133"/>
      <c r="EO347" s="133"/>
      <c r="EP347" s="133"/>
      <c r="EQ347" s="133"/>
      <c r="ER347" s="133"/>
      <c r="ES347" s="133"/>
      <c r="ET347" s="133"/>
      <c r="EU347" s="133"/>
      <c r="EV347" s="133"/>
      <c r="EW347" s="133"/>
      <c r="EX347" s="133"/>
      <c r="EY347" s="133"/>
      <c r="EZ347" s="133"/>
      <c r="FA347" s="133"/>
      <c r="FB347" s="133"/>
      <c r="FC347" s="133"/>
      <c r="FD347" s="133"/>
      <c r="FE347" s="133"/>
      <c r="FF347" s="133"/>
      <c r="FG347" s="133"/>
      <c r="FH347" s="133"/>
      <c r="FI347" s="133"/>
      <c r="FJ347" s="133"/>
      <c r="FK347" s="133"/>
      <c r="FL347" s="133"/>
      <c r="FM347" s="133"/>
      <c r="FN347" s="133"/>
      <c r="FO347" s="133"/>
      <c r="FP347" s="133"/>
      <c r="FQ347" s="133"/>
      <c r="FR347" s="133"/>
      <c r="FS347" s="133"/>
      <c r="FT347" s="133"/>
      <c r="FU347" s="133"/>
      <c r="FV347" s="133"/>
      <c r="FW347" s="133"/>
      <c r="FX347" s="133"/>
      <c r="FY347" s="133"/>
      <c r="FZ347" s="133"/>
      <c r="GA347" s="133"/>
      <c r="GB347" s="133"/>
      <c r="GC347" s="133"/>
      <c r="GD347" s="133"/>
      <c r="GE347" s="133"/>
      <c r="GF347" s="133"/>
      <c r="GG347" s="133"/>
      <c r="GH347" s="133"/>
      <c r="GI347" s="133"/>
      <c r="GJ347" s="133"/>
      <c r="GK347" s="133"/>
      <c r="GL347" s="133"/>
      <c r="GM347" s="133"/>
      <c r="GN347" s="133"/>
      <c r="GO347" s="133"/>
      <c r="GP347" s="133"/>
      <c r="GQ347" s="133"/>
      <c r="GR347" s="133"/>
      <c r="GS347" s="133"/>
    </row>
    <row r="348" spans="1:201">
      <c r="A348" s="132"/>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c r="CZ348" s="133"/>
      <c r="DA348" s="133"/>
      <c r="DB348" s="133"/>
      <c r="DC348" s="133"/>
      <c r="DD348" s="133"/>
      <c r="DE348" s="133"/>
      <c r="DF348" s="133"/>
      <c r="DG348" s="133"/>
      <c r="DH348" s="133"/>
      <c r="DI348" s="133"/>
      <c r="DJ348" s="133"/>
      <c r="DK348" s="133"/>
      <c r="DL348" s="133"/>
      <c r="DM348" s="133"/>
      <c r="DN348" s="133"/>
      <c r="DO348" s="133"/>
      <c r="DP348" s="133"/>
      <c r="DQ348" s="133"/>
      <c r="DR348" s="133"/>
      <c r="DS348" s="133"/>
      <c r="DT348" s="133"/>
      <c r="DU348" s="133"/>
      <c r="DV348" s="133"/>
      <c r="DW348" s="133"/>
      <c r="DX348" s="133"/>
      <c r="DY348" s="133"/>
      <c r="DZ348" s="133"/>
      <c r="EA348" s="133"/>
      <c r="EB348" s="133"/>
      <c r="EC348" s="133"/>
      <c r="ED348" s="133"/>
      <c r="EE348" s="133"/>
      <c r="EF348" s="133"/>
      <c r="EG348" s="133"/>
      <c r="EH348" s="133"/>
      <c r="EI348" s="133"/>
      <c r="EJ348" s="133"/>
      <c r="EK348" s="133"/>
      <c r="EL348" s="133"/>
      <c r="EM348" s="133"/>
      <c r="EN348" s="133"/>
      <c r="EO348" s="133"/>
      <c r="EP348" s="133"/>
      <c r="EQ348" s="133"/>
      <c r="ER348" s="133"/>
      <c r="ES348" s="133"/>
      <c r="ET348" s="133"/>
      <c r="EU348" s="133"/>
      <c r="EV348" s="133"/>
      <c r="EW348" s="133"/>
      <c r="EX348" s="133"/>
      <c r="EY348" s="133"/>
      <c r="EZ348" s="133"/>
      <c r="FA348" s="133"/>
      <c r="FB348" s="133"/>
      <c r="FC348" s="133"/>
      <c r="FD348" s="133"/>
      <c r="FE348" s="133"/>
      <c r="FF348" s="133"/>
      <c r="FG348" s="133"/>
      <c r="FH348" s="133"/>
      <c r="FI348" s="133"/>
      <c r="FJ348" s="133"/>
      <c r="FK348" s="133"/>
      <c r="FL348" s="133"/>
      <c r="FM348" s="133"/>
      <c r="FN348" s="133"/>
      <c r="FO348" s="133"/>
      <c r="FP348" s="133"/>
      <c r="FQ348" s="133"/>
      <c r="FR348" s="133"/>
      <c r="FS348" s="133"/>
      <c r="FT348" s="133"/>
      <c r="FU348" s="133"/>
      <c r="FV348" s="133"/>
      <c r="FW348" s="133"/>
      <c r="FX348" s="133"/>
      <c r="FY348" s="133"/>
      <c r="FZ348" s="133"/>
      <c r="GA348" s="133"/>
      <c r="GB348" s="133"/>
      <c r="GC348" s="133"/>
      <c r="GD348" s="133"/>
      <c r="GE348" s="133"/>
      <c r="GF348" s="133"/>
      <c r="GG348" s="133"/>
      <c r="GH348" s="133"/>
      <c r="GI348" s="133"/>
      <c r="GJ348" s="133"/>
      <c r="GK348" s="133"/>
      <c r="GL348" s="133"/>
      <c r="GM348" s="133"/>
      <c r="GN348" s="133"/>
      <c r="GO348" s="133"/>
      <c r="GP348" s="133"/>
      <c r="GQ348" s="133"/>
      <c r="GR348" s="133"/>
      <c r="GS348" s="133"/>
    </row>
    <row r="349" spans="1:201">
      <c r="A349" s="132"/>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c r="CZ349" s="133"/>
      <c r="DA349" s="133"/>
      <c r="DB349" s="133"/>
      <c r="DC349" s="133"/>
      <c r="DD349" s="133"/>
      <c r="DE349" s="133"/>
      <c r="DF349" s="133"/>
      <c r="DG349" s="133"/>
      <c r="DH349" s="133"/>
      <c r="DI349" s="133"/>
      <c r="DJ349" s="133"/>
      <c r="DK349" s="133"/>
      <c r="DL349" s="133"/>
      <c r="DM349" s="133"/>
      <c r="DN349" s="133"/>
      <c r="DO349" s="133"/>
      <c r="DP349" s="133"/>
      <c r="DQ349" s="133"/>
      <c r="DR349" s="133"/>
      <c r="DS349" s="133"/>
      <c r="DT349" s="133"/>
      <c r="DU349" s="133"/>
      <c r="DV349" s="133"/>
      <c r="DW349" s="133"/>
      <c r="DX349" s="133"/>
      <c r="DY349" s="133"/>
      <c r="DZ349" s="133"/>
      <c r="EA349" s="133"/>
      <c r="EB349" s="133"/>
      <c r="EC349" s="133"/>
      <c r="ED349" s="133"/>
      <c r="EE349" s="133"/>
      <c r="EF349" s="133"/>
      <c r="EG349" s="133"/>
      <c r="EH349" s="133"/>
      <c r="EI349" s="133"/>
      <c r="EJ349" s="133"/>
      <c r="EK349" s="133"/>
      <c r="EL349" s="133"/>
      <c r="EM349" s="133"/>
      <c r="EN349" s="133"/>
      <c r="EO349" s="133"/>
      <c r="EP349" s="133"/>
      <c r="EQ349" s="133"/>
      <c r="ER349" s="133"/>
      <c r="ES349" s="133"/>
      <c r="ET349" s="133"/>
      <c r="EU349" s="133"/>
      <c r="EV349" s="133"/>
      <c r="EW349" s="133"/>
      <c r="EX349" s="133"/>
      <c r="EY349" s="133"/>
      <c r="EZ349" s="133"/>
      <c r="FA349" s="133"/>
      <c r="FB349" s="133"/>
      <c r="FC349" s="133"/>
      <c r="FD349" s="133"/>
      <c r="FE349" s="133"/>
      <c r="FF349" s="133"/>
      <c r="FG349" s="133"/>
      <c r="FH349" s="133"/>
      <c r="FI349" s="133"/>
      <c r="FJ349" s="133"/>
      <c r="FK349" s="133"/>
      <c r="FL349" s="133"/>
      <c r="FM349" s="133"/>
      <c r="FN349" s="133"/>
      <c r="FO349" s="133"/>
      <c r="FP349" s="133"/>
      <c r="FQ349" s="133"/>
      <c r="FR349" s="133"/>
      <c r="FS349" s="133"/>
      <c r="FT349" s="133"/>
      <c r="FU349" s="133"/>
      <c r="FV349" s="133"/>
      <c r="FW349" s="133"/>
      <c r="FX349" s="133"/>
      <c r="FY349" s="133"/>
      <c r="FZ349" s="133"/>
      <c r="GA349" s="133"/>
      <c r="GB349" s="133"/>
      <c r="GC349" s="133"/>
      <c r="GD349" s="133"/>
      <c r="GE349" s="133"/>
      <c r="GF349" s="133"/>
      <c r="GG349" s="133"/>
      <c r="GH349" s="133"/>
      <c r="GI349" s="133"/>
      <c r="GJ349" s="133"/>
      <c r="GK349" s="133"/>
      <c r="GL349" s="133"/>
      <c r="GM349" s="133"/>
      <c r="GN349" s="133"/>
      <c r="GO349" s="133"/>
      <c r="GP349" s="133"/>
      <c r="GQ349" s="133"/>
      <c r="GR349" s="133"/>
      <c r="GS349" s="133"/>
    </row>
    <row r="350" spans="1:201">
      <c r="A350" s="132"/>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c r="CZ350" s="133"/>
      <c r="DA350" s="133"/>
      <c r="DB350" s="133"/>
      <c r="DC350" s="133"/>
      <c r="DD350" s="133"/>
      <c r="DE350" s="133"/>
      <c r="DF350" s="133"/>
      <c r="DG350" s="133"/>
      <c r="DH350" s="133"/>
      <c r="DI350" s="133"/>
      <c r="DJ350" s="133"/>
      <c r="DK350" s="133"/>
      <c r="DL350" s="133"/>
      <c r="DM350" s="133"/>
      <c r="DN350" s="133"/>
      <c r="DO350" s="133"/>
      <c r="DP350" s="133"/>
      <c r="DQ350" s="133"/>
      <c r="DR350" s="133"/>
      <c r="DS350" s="133"/>
      <c r="DT350" s="133"/>
      <c r="DU350" s="133"/>
      <c r="DV350" s="133"/>
      <c r="DW350" s="133"/>
      <c r="DX350" s="133"/>
      <c r="DY350" s="133"/>
      <c r="DZ350" s="133"/>
      <c r="EA350" s="133"/>
      <c r="EB350" s="133"/>
      <c r="EC350" s="133"/>
      <c r="ED350" s="133"/>
      <c r="EE350" s="133"/>
      <c r="EF350" s="133"/>
      <c r="EG350" s="133"/>
      <c r="EH350" s="133"/>
      <c r="EI350" s="133"/>
      <c r="EJ350" s="133"/>
      <c r="EK350" s="133"/>
      <c r="EL350" s="133"/>
      <c r="EM350" s="133"/>
      <c r="EN350" s="133"/>
      <c r="EO350" s="133"/>
      <c r="EP350" s="133"/>
      <c r="EQ350" s="133"/>
      <c r="ER350" s="133"/>
      <c r="ES350" s="133"/>
      <c r="ET350" s="133"/>
      <c r="EU350" s="133"/>
      <c r="EV350" s="133"/>
      <c r="EW350" s="133"/>
      <c r="EX350" s="133"/>
      <c r="EY350" s="133"/>
      <c r="EZ350" s="133"/>
      <c r="FA350" s="133"/>
      <c r="FB350" s="133"/>
      <c r="FC350" s="133"/>
      <c r="FD350" s="133"/>
      <c r="FE350" s="133"/>
      <c r="FF350" s="133"/>
      <c r="FG350" s="133"/>
      <c r="FH350" s="133"/>
      <c r="FI350" s="133"/>
      <c r="FJ350" s="133"/>
      <c r="FK350" s="133"/>
      <c r="FL350" s="133"/>
      <c r="FM350" s="133"/>
      <c r="FN350" s="133"/>
      <c r="FO350" s="133"/>
      <c r="FP350" s="133"/>
      <c r="FQ350" s="133"/>
      <c r="FR350" s="133"/>
      <c r="FS350" s="133"/>
      <c r="FT350" s="133"/>
      <c r="FU350" s="133"/>
      <c r="FV350" s="133"/>
      <c r="FW350" s="133"/>
      <c r="FX350" s="133"/>
      <c r="FY350" s="133"/>
      <c r="FZ350" s="133"/>
      <c r="GA350" s="133"/>
      <c r="GB350" s="133"/>
      <c r="GC350" s="133"/>
      <c r="GD350" s="133"/>
      <c r="GE350" s="133"/>
      <c r="GF350" s="133"/>
      <c r="GG350" s="133"/>
      <c r="GH350" s="133"/>
      <c r="GI350" s="133"/>
      <c r="GJ350" s="133"/>
      <c r="GK350" s="133"/>
      <c r="GL350" s="133"/>
      <c r="GM350" s="133"/>
      <c r="GN350" s="133"/>
      <c r="GO350" s="133"/>
      <c r="GP350" s="133"/>
      <c r="GQ350" s="133"/>
      <c r="GR350" s="133"/>
      <c r="GS350" s="133"/>
    </row>
    <row r="351" spans="1:201">
      <c r="A351" s="132"/>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c r="CZ351" s="133"/>
      <c r="DA351" s="133"/>
      <c r="DB351" s="133"/>
      <c r="DC351" s="133"/>
      <c r="DD351" s="133"/>
      <c r="DE351" s="133"/>
      <c r="DF351" s="133"/>
      <c r="DG351" s="133"/>
      <c r="DH351" s="133"/>
      <c r="DI351" s="133"/>
      <c r="DJ351" s="133"/>
      <c r="DK351" s="133"/>
      <c r="DL351" s="133"/>
      <c r="DM351" s="133"/>
      <c r="DN351" s="133"/>
      <c r="DO351" s="133"/>
      <c r="DP351" s="133"/>
      <c r="DQ351" s="133"/>
      <c r="DR351" s="133"/>
      <c r="DS351" s="133"/>
      <c r="DT351" s="133"/>
      <c r="DU351" s="133"/>
      <c r="DV351" s="133"/>
      <c r="DW351" s="133"/>
      <c r="DX351" s="133"/>
      <c r="DY351" s="133"/>
      <c r="DZ351" s="133"/>
      <c r="EA351" s="133"/>
      <c r="EB351" s="133"/>
      <c r="EC351" s="133"/>
      <c r="ED351" s="133"/>
      <c r="EE351" s="133"/>
      <c r="EF351" s="133"/>
      <c r="EG351" s="133"/>
      <c r="EH351" s="133"/>
      <c r="EI351" s="133"/>
      <c r="EJ351" s="133"/>
      <c r="EK351" s="133"/>
      <c r="EL351" s="133"/>
      <c r="EM351" s="133"/>
      <c r="EN351" s="133"/>
      <c r="EO351" s="133"/>
      <c r="EP351" s="133"/>
      <c r="EQ351" s="133"/>
      <c r="ER351" s="133"/>
      <c r="ES351" s="133"/>
      <c r="ET351" s="133"/>
      <c r="EU351" s="133"/>
      <c r="EV351" s="133"/>
      <c r="EW351" s="133"/>
      <c r="EX351" s="133"/>
      <c r="EY351" s="133"/>
      <c r="EZ351" s="133"/>
      <c r="FA351" s="133"/>
      <c r="FB351" s="133"/>
      <c r="FC351" s="133"/>
      <c r="FD351" s="133"/>
      <c r="FE351" s="133"/>
      <c r="FF351" s="133"/>
      <c r="FG351" s="133"/>
      <c r="FH351" s="133"/>
      <c r="FI351" s="133"/>
      <c r="FJ351" s="133"/>
      <c r="FK351" s="133"/>
      <c r="FL351" s="133"/>
      <c r="FM351" s="133"/>
      <c r="FN351" s="133"/>
      <c r="FO351" s="133"/>
      <c r="FP351" s="133"/>
      <c r="FQ351" s="133"/>
      <c r="FR351" s="133"/>
      <c r="FS351" s="133"/>
      <c r="FT351" s="133"/>
      <c r="FU351" s="133"/>
      <c r="FV351" s="133"/>
      <c r="FW351" s="133"/>
      <c r="FX351" s="133"/>
      <c r="FY351" s="133"/>
      <c r="FZ351" s="133"/>
      <c r="GA351" s="133"/>
      <c r="GB351" s="133"/>
      <c r="GC351" s="133"/>
      <c r="GD351" s="133"/>
      <c r="GE351" s="133"/>
      <c r="GF351" s="133"/>
      <c r="GG351" s="133"/>
      <c r="GH351" s="133"/>
      <c r="GI351" s="133"/>
      <c r="GJ351" s="133"/>
      <c r="GK351" s="133"/>
      <c r="GL351" s="133"/>
      <c r="GM351" s="133"/>
      <c r="GN351" s="133"/>
      <c r="GO351" s="133"/>
      <c r="GP351" s="133"/>
      <c r="GQ351" s="133"/>
      <c r="GR351" s="133"/>
      <c r="GS351" s="133"/>
    </row>
    <row r="352" spans="1:201">
      <c r="A352" s="132"/>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c r="EG352" s="133"/>
      <c r="EH352" s="133"/>
      <c r="EI352" s="133"/>
      <c r="EJ352" s="133"/>
      <c r="EK352" s="133"/>
      <c r="EL352" s="133"/>
      <c r="EM352" s="133"/>
      <c r="EN352" s="133"/>
      <c r="EO352" s="133"/>
      <c r="EP352" s="133"/>
      <c r="EQ352" s="133"/>
      <c r="ER352" s="133"/>
      <c r="ES352" s="133"/>
      <c r="ET352" s="133"/>
      <c r="EU352" s="133"/>
      <c r="EV352" s="133"/>
      <c r="EW352" s="133"/>
      <c r="EX352" s="133"/>
      <c r="EY352" s="133"/>
      <c r="EZ352" s="133"/>
      <c r="FA352" s="133"/>
      <c r="FB352" s="133"/>
      <c r="FC352" s="133"/>
      <c r="FD352" s="133"/>
      <c r="FE352" s="133"/>
      <c r="FF352" s="133"/>
      <c r="FG352" s="133"/>
      <c r="FH352" s="133"/>
      <c r="FI352" s="133"/>
      <c r="FJ352" s="133"/>
      <c r="FK352" s="133"/>
      <c r="FL352" s="133"/>
      <c r="FM352" s="133"/>
      <c r="FN352" s="133"/>
      <c r="FO352" s="133"/>
      <c r="FP352" s="133"/>
      <c r="FQ352" s="133"/>
      <c r="FR352" s="133"/>
      <c r="FS352" s="133"/>
      <c r="FT352" s="133"/>
      <c r="FU352" s="133"/>
      <c r="FV352" s="133"/>
      <c r="FW352" s="133"/>
      <c r="FX352" s="133"/>
      <c r="FY352" s="133"/>
      <c r="FZ352" s="133"/>
      <c r="GA352" s="133"/>
      <c r="GB352" s="133"/>
      <c r="GC352" s="133"/>
      <c r="GD352" s="133"/>
      <c r="GE352" s="133"/>
      <c r="GF352" s="133"/>
      <c r="GG352" s="133"/>
      <c r="GH352" s="133"/>
      <c r="GI352" s="133"/>
      <c r="GJ352" s="133"/>
      <c r="GK352" s="133"/>
      <c r="GL352" s="133"/>
      <c r="GM352" s="133"/>
      <c r="GN352" s="133"/>
      <c r="GO352" s="133"/>
      <c r="GP352" s="133"/>
      <c r="GQ352" s="133"/>
      <c r="GR352" s="133"/>
      <c r="GS352" s="133"/>
    </row>
    <row r="353" spans="1:201">
      <c r="A353" s="132"/>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c r="EG353" s="133"/>
      <c r="EH353" s="133"/>
      <c r="EI353" s="133"/>
      <c r="EJ353" s="133"/>
      <c r="EK353" s="133"/>
      <c r="EL353" s="133"/>
      <c r="EM353" s="133"/>
      <c r="EN353" s="133"/>
      <c r="EO353" s="133"/>
      <c r="EP353" s="133"/>
      <c r="EQ353" s="133"/>
      <c r="ER353" s="133"/>
      <c r="ES353" s="133"/>
      <c r="ET353" s="133"/>
      <c r="EU353" s="133"/>
      <c r="EV353" s="133"/>
      <c r="EW353" s="133"/>
      <c r="EX353" s="133"/>
      <c r="EY353" s="133"/>
      <c r="EZ353" s="133"/>
      <c r="FA353" s="133"/>
      <c r="FB353" s="133"/>
      <c r="FC353" s="133"/>
      <c r="FD353" s="133"/>
      <c r="FE353" s="133"/>
      <c r="FF353" s="133"/>
      <c r="FG353" s="133"/>
      <c r="FH353" s="133"/>
      <c r="FI353" s="133"/>
      <c r="FJ353" s="133"/>
      <c r="FK353" s="133"/>
      <c r="FL353" s="133"/>
      <c r="FM353" s="133"/>
      <c r="FN353" s="133"/>
      <c r="FO353" s="133"/>
      <c r="FP353" s="133"/>
      <c r="FQ353" s="133"/>
      <c r="FR353" s="133"/>
      <c r="FS353" s="133"/>
      <c r="FT353" s="133"/>
      <c r="FU353" s="133"/>
      <c r="FV353" s="133"/>
      <c r="FW353" s="133"/>
      <c r="FX353" s="133"/>
      <c r="FY353" s="133"/>
      <c r="FZ353" s="133"/>
      <c r="GA353" s="133"/>
      <c r="GB353" s="133"/>
      <c r="GC353" s="133"/>
      <c r="GD353" s="133"/>
      <c r="GE353" s="133"/>
      <c r="GF353" s="133"/>
      <c r="GG353" s="133"/>
      <c r="GH353" s="133"/>
      <c r="GI353" s="133"/>
      <c r="GJ353" s="133"/>
      <c r="GK353" s="133"/>
      <c r="GL353" s="133"/>
      <c r="GM353" s="133"/>
      <c r="GN353" s="133"/>
      <c r="GO353" s="133"/>
      <c r="GP353" s="133"/>
      <c r="GQ353" s="133"/>
      <c r="GR353" s="133"/>
      <c r="GS353" s="133"/>
    </row>
    <row r="354" spans="1:201">
      <c r="A354" s="132"/>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133"/>
      <c r="DZ354" s="133"/>
      <c r="EA354" s="133"/>
      <c r="EB354" s="133"/>
      <c r="EC354" s="133"/>
      <c r="ED354" s="133"/>
      <c r="EE354" s="133"/>
      <c r="EF354" s="133"/>
      <c r="EG354" s="133"/>
      <c r="EH354" s="133"/>
      <c r="EI354" s="133"/>
      <c r="EJ354" s="133"/>
      <c r="EK354" s="133"/>
      <c r="EL354" s="133"/>
      <c r="EM354" s="133"/>
      <c r="EN354" s="133"/>
      <c r="EO354" s="133"/>
      <c r="EP354" s="133"/>
      <c r="EQ354" s="133"/>
      <c r="ER354" s="133"/>
      <c r="ES354" s="133"/>
      <c r="ET354" s="133"/>
      <c r="EU354" s="133"/>
      <c r="EV354" s="133"/>
      <c r="EW354" s="133"/>
      <c r="EX354" s="133"/>
      <c r="EY354" s="133"/>
      <c r="EZ354" s="133"/>
      <c r="FA354" s="133"/>
      <c r="FB354" s="133"/>
      <c r="FC354" s="133"/>
      <c r="FD354" s="133"/>
      <c r="FE354" s="133"/>
      <c r="FF354" s="133"/>
      <c r="FG354" s="133"/>
      <c r="FH354" s="133"/>
      <c r="FI354" s="133"/>
      <c r="FJ354" s="133"/>
      <c r="FK354" s="133"/>
      <c r="FL354" s="133"/>
      <c r="FM354" s="133"/>
      <c r="FN354" s="133"/>
      <c r="FO354" s="133"/>
      <c r="FP354" s="133"/>
      <c r="FQ354" s="133"/>
      <c r="FR354" s="133"/>
      <c r="FS354" s="133"/>
      <c r="FT354" s="133"/>
      <c r="FU354" s="133"/>
      <c r="FV354" s="133"/>
      <c r="FW354" s="133"/>
      <c r="FX354" s="133"/>
      <c r="FY354" s="133"/>
      <c r="FZ354" s="133"/>
      <c r="GA354" s="133"/>
      <c r="GB354" s="133"/>
      <c r="GC354" s="133"/>
      <c r="GD354" s="133"/>
      <c r="GE354" s="133"/>
      <c r="GF354" s="133"/>
      <c r="GG354" s="133"/>
      <c r="GH354" s="133"/>
      <c r="GI354" s="133"/>
      <c r="GJ354" s="133"/>
      <c r="GK354" s="133"/>
      <c r="GL354" s="133"/>
      <c r="GM354" s="133"/>
      <c r="GN354" s="133"/>
      <c r="GO354" s="133"/>
      <c r="GP354" s="133"/>
      <c r="GQ354" s="133"/>
      <c r="GR354" s="133"/>
      <c r="GS354" s="133"/>
    </row>
    <row r="355" spans="1:201">
      <c r="A355" s="132"/>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c r="EG355" s="133"/>
      <c r="EH355" s="133"/>
      <c r="EI355" s="133"/>
      <c r="EJ355" s="133"/>
      <c r="EK355" s="133"/>
      <c r="EL355" s="133"/>
      <c r="EM355" s="133"/>
      <c r="EN355" s="133"/>
      <c r="EO355" s="133"/>
      <c r="EP355" s="133"/>
      <c r="EQ355" s="133"/>
      <c r="ER355" s="133"/>
      <c r="ES355" s="133"/>
      <c r="ET355" s="133"/>
      <c r="EU355" s="133"/>
      <c r="EV355" s="133"/>
      <c r="EW355" s="133"/>
      <c r="EX355" s="133"/>
      <c r="EY355" s="133"/>
      <c r="EZ355" s="133"/>
      <c r="FA355" s="133"/>
      <c r="FB355" s="133"/>
      <c r="FC355" s="133"/>
      <c r="FD355" s="133"/>
      <c r="FE355" s="133"/>
      <c r="FF355" s="133"/>
      <c r="FG355" s="133"/>
      <c r="FH355" s="133"/>
      <c r="FI355" s="133"/>
      <c r="FJ355" s="133"/>
      <c r="FK355" s="133"/>
      <c r="FL355" s="133"/>
      <c r="FM355" s="133"/>
      <c r="FN355" s="133"/>
      <c r="FO355" s="133"/>
      <c r="FP355" s="133"/>
      <c r="FQ355" s="133"/>
      <c r="FR355" s="133"/>
      <c r="FS355" s="133"/>
      <c r="FT355" s="133"/>
      <c r="FU355" s="133"/>
      <c r="FV355" s="133"/>
      <c r="FW355" s="133"/>
      <c r="FX355" s="133"/>
      <c r="FY355" s="133"/>
      <c r="FZ355" s="133"/>
      <c r="GA355" s="133"/>
      <c r="GB355" s="133"/>
      <c r="GC355" s="133"/>
      <c r="GD355" s="133"/>
      <c r="GE355" s="133"/>
      <c r="GF355" s="133"/>
      <c r="GG355" s="133"/>
      <c r="GH355" s="133"/>
      <c r="GI355" s="133"/>
      <c r="GJ355" s="133"/>
      <c r="GK355" s="133"/>
      <c r="GL355" s="133"/>
      <c r="GM355" s="133"/>
      <c r="GN355" s="133"/>
      <c r="GO355" s="133"/>
      <c r="GP355" s="133"/>
      <c r="GQ355" s="133"/>
      <c r="GR355" s="133"/>
      <c r="GS355" s="133"/>
    </row>
    <row r="356" spans="1:201">
      <c r="A356" s="132"/>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c r="GO356" s="133"/>
      <c r="GP356" s="133"/>
      <c r="GQ356" s="133"/>
      <c r="GR356" s="133"/>
      <c r="GS356" s="133"/>
    </row>
    <row r="357" spans="1:201">
      <c r="A357" s="132"/>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c r="EG357" s="133"/>
      <c r="EH357" s="133"/>
      <c r="EI357" s="133"/>
      <c r="EJ357" s="133"/>
      <c r="EK357" s="133"/>
      <c r="EL357" s="133"/>
      <c r="EM357" s="133"/>
      <c r="EN357" s="133"/>
      <c r="EO357" s="133"/>
      <c r="EP357" s="133"/>
      <c r="EQ357" s="133"/>
      <c r="ER357" s="133"/>
      <c r="ES357" s="133"/>
      <c r="ET357" s="133"/>
      <c r="EU357" s="133"/>
      <c r="EV357" s="133"/>
      <c r="EW357" s="133"/>
      <c r="EX357" s="133"/>
      <c r="EY357" s="133"/>
      <c r="EZ357" s="133"/>
      <c r="FA357" s="133"/>
      <c r="FB357" s="133"/>
      <c r="FC357" s="133"/>
      <c r="FD357" s="133"/>
      <c r="FE357" s="133"/>
      <c r="FF357" s="133"/>
      <c r="FG357" s="133"/>
      <c r="FH357" s="133"/>
      <c r="FI357" s="133"/>
      <c r="FJ357" s="133"/>
      <c r="FK357" s="133"/>
      <c r="FL357" s="133"/>
      <c r="FM357" s="133"/>
      <c r="FN357" s="133"/>
      <c r="FO357" s="133"/>
      <c r="FP357" s="133"/>
      <c r="FQ357" s="133"/>
      <c r="FR357" s="133"/>
      <c r="FS357" s="133"/>
      <c r="FT357" s="133"/>
      <c r="FU357" s="133"/>
      <c r="FV357" s="133"/>
      <c r="FW357" s="133"/>
      <c r="FX357" s="133"/>
      <c r="FY357" s="133"/>
      <c r="FZ357" s="133"/>
      <c r="GA357" s="133"/>
      <c r="GB357" s="133"/>
      <c r="GC357" s="133"/>
      <c r="GD357" s="133"/>
      <c r="GE357" s="133"/>
      <c r="GF357" s="133"/>
      <c r="GG357" s="133"/>
      <c r="GH357" s="133"/>
      <c r="GI357" s="133"/>
      <c r="GJ357" s="133"/>
      <c r="GK357" s="133"/>
      <c r="GL357" s="133"/>
      <c r="GM357" s="133"/>
      <c r="GN357" s="133"/>
      <c r="GO357" s="133"/>
      <c r="GP357" s="133"/>
      <c r="GQ357" s="133"/>
      <c r="GR357" s="133"/>
      <c r="GS357" s="133"/>
    </row>
    <row r="358" spans="1:201">
      <c r="A358" s="132"/>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c r="EG358" s="133"/>
      <c r="EH358" s="133"/>
      <c r="EI358" s="133"/>
      <c r="EJ358" s="133"/>
      <c r="EK358" s="133"/>
      <c r="EL358" s="133"/>
      <c r="EM358" s="133"/>
      <c r="EN358" s="133"/>
      <c r="EO358" s="133"/>
      <c r="EP358" s="133"/>
      <c r="EQ358" s="133"/>
      <c r="ER358" s="133"/>
      <c r="ES358" s="133"/>
      <c r="ET358" s="133"/>
      <c r="EU358" s="133"/>
      <c r="EV358" s="133"/>
      <c r="EW358" s="133"/>
      <c r="EX358" s="133"/>
      <c r="EY358" s="133"/>
      <c r="EZ358" s="133"/>
      <c r="FA358" s="133"/>
      <c r="FB358" s="133"/>
      <c r="FC358" s="133"/>
      <c r="FD358" s="133"/>
      <c r="FE358" s="133"/>
      <c r="FF358" s="133"/>
      <c r="FG358" s="133"/>
      <c r="FH358" s="133"/>
      <c r="FI358" s="133"/>
      <c r="FJ358" s="133"/>
      <c r="FK358" s="133"/>
      <c r="FL358" s="133"/>
      <c r="FM358" s="133"/>
      <c r="FN358" s="133"/>
      <c r="FO358" s="133"/>
      <c r="FP358" s="133"/>
      <c r="FQ358" s="133"/>
      <c r="FR358" s="133"/>
      <c r="FS358" s="133"/>
      <c r="FT358" s="133"/>
      <c r="FU358" s="133"/>
      <c r="FV358" s="133"/>
      <c r="FW358" s="133"/>
      <c r="FX358" s="133"/>
      <c r="FY358" s="133"/>
      <c r="FZ358" s="133"/>
      <c r="GA358" s="133"/>
      <c r="GB358" s="133"/>
      <c r="GC358" s="133"/>
      <c r="GD358" s="133"/>
      <c r="GE358" s="133"/>
      <c r="GF358" s="133"/>
      <c r="GG358" s="133"/>
      <c r="GH358" s="133"/>
      <c r="GI358" s="133"/>
      <c r="GJ358" s="133"/>
      <c r="GK358" s="133"/>
      <c r="GL358" s="133"/>
      <c r="GM358" s="133"/>
      <c r="GN358" s="133"/>
      <c r="GO358" s="133"/>
      <c r="GP358" s="133"/>
      <c r="GQ358" s="133"/>
      <c r="GR358" s="133"/>
      <c r="GS358" s="133"/>
    </row>
    <row r="359" spans="1:201">
      <c r="A359" s="132"/>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c r="EG359" s="133"/>
      <c r="EH359" s="133"/>
      <c r="EI359" s="133"/>
      <c r="EJ359" s="133"/>
      <c r="EK359" s="133"/>
      <c r="EL359" s="133"/>
      <c r="EM359" s="133"/>
      <c r="EN359" s="133"/>
      <c r="EO359" s="133"/>
      <c r="EP359" s="133"/>
      <c r="EQ359" s="133"/>
      <c r="ER359" s="133"/>
      <c r="ES359" s="133"/>
      <c r="ET359" s="133"/>
      <c r="EU359" s="133"/>
      <c r="EV359" s="133"/>
      <c r="EW359" s="133"/>
      <c r="EX359" s="133"/>
      <c r="EY359" s="133"/>
      <c r="EZ359" s="133"/>
      <c r="FA359" s="133"/>
      <c r="FB359" s="133"/>
      <c r="FC359" s="133"/>
      <c r="FD359" s="133"/>
      <c r="FE359" s="133"/>
      <c r="FF359" s="133"/>
      <c r="FG359" s="133"/>
      <c r="FH359" s="133"/>
      <c r="FI359" s="133"/>
      <c r="FJ359" s="133"/>
      <c r="FK359" s="133"/>
      <c r="FL359" s="133"/>
      <c r="FM359" s="133"/>
      <c r="FN359" s="133"/>
      <c r="FO359" s="133"/>
      <c r="FP359" s="133"/>
      <c r="FQ359" s="133"/>
      <c r="FR359" s="133"/>
      <c r="FS359" s="133"/>
      <c r="FT359" s="133"/>
      <c r="FU359" s="133"/>
      <c r="FV359" s="133"/>
      <c r="FW359" s="133"/>
      <c r="FX359" s="133"/>
      <c r="FY359" s="133"/>
      <c r="FZ359" s="133"/>
      <c r="GA359" s="133"/>
      <c r="GB359" s="133"/>
      <c r="GC359" s="133"/>
      <c r="GD359" s="133"/>
      <c r="GE359" s="133"/>
      <c r="GF359" s="133"/>
      <c r="GG359" s="133"/>
      <c r="GH359" s="133"/>
      <c r="GI359" s="133"/>
      <c r="GJ359" s="133"/>
      <c r="GK359" s="133"/>
      <c r="GL359" s="133"/>
      <c r="GM359" s="133"/>
      <c r="GN359" s="133"/>
      <c r="GO359" s="133"/>
      <c r="GP359" s="133"/>
      <c r="GQ359" s="133"/>
      <c r="GR359" s="133"/>
      <c r="GS359" s="133"/>
    </row>
    <row r="360" spans="1:201">
      <c r="A360" s="132"/>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c r="EG360" s="133"/>
      <c r="EH360" s="133"/>
      <c r="EI360" s="133"/>
      <c r="EJ360" s="133"/>
      <c r="EK360" s="133"/>
      <c r="EL360" s="133"/>
      <c r="EM360" s="133"/>
      <c r="EN360" s="133"/>
      <c r="EO360" s="133"/>
      <c r="EP360" s="133"/>
      <c r="EQ360" s="133"/>
      <c r="ER360" s="133"/>
      <c r="ES360" s="133"/>
      <c r="ET360" s="133"/>
      <c r="EU360" s="133"/>
      <c r="EV360" s="133"/>
      <c r="EW360" s="133"/>
      <c r="EX360" s="133"/>
      <c r="EY360" s="133"/>
      <c r="EZ360" s="133"/>
      <c r="FA360" s="133"/>
      <c r="FB360" s="133"/>
      <c r="FC360" s="133"/>
      <c r="FD360" s="133"/>
      <c r="FE360" s="133"/>
      <c r="FF360" s="133"/>
      <c r="FG360" s="133"/>
      <c r="FH360" s="133"/>
      <c r="FI360" s="133"/>
      <c r="FJ360" s="133"/>
      <c r="FK360" s="133"/>
      <c r="FL360" s="133"/>
      <c r="FM360" s="133"/>
      <c r="FN360" s="133"/>
      <c r="FO360" s="133"/>
      <c r="FP360" s="133"/>
      <c r="FQ360" s="133"/>
      <c r="FR360" s="133"/>
      <c r="FS360" s="133"/>
      <c r="FT360" s="133"/>
      <c r="FU360" s="133"/>
      <c r="FV360" s="133"/>
      <c r="FW360" s="133"/>
      <c r="FX360" s="133"/>
      <c r="FY360" s="133"/>
      <c r="FZ360" s="133"/>
      <c r="GA360" s="133"/>
      <c r="GB360" s="133"/>
      <c r="GC360" s="133"/>
      <c r="GD360" s="133"/>
      <c r="GE360" s="133"/>
      <c r="GF360" s="133"/>
      <c r="GG360" s="133"/>
      <c r="GH360" s="133"/>
      <c r="GI360" s="133"/>
      <c r="GJ360" s="133"/>
      <c r="GK360" s="133"/>
      <c r="GL360" s="133"/>
      <c r="GM360" s="133"/>
      <c r="GN360" s="133"/>
      <c r="GO360" s="133"/>
      <c r="GP360" s="133"/>
      <c r="GQ360" s="133"/>
      <c r="GR360" s="133"/>
      <c r="GS360" s="133"/>
    </row>
    <row r="361" spans="1:201">
      <c r="A361" s="132"/>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c r="EG361" s="133"/>
      <c r="EH361" s="133"/>
      <c r="EI361" s="133"/>
      <c r="EJ361" s="133"/>
      <c r="EK361" s="133"/>
      <c r="EL361" s="133"/>
      <c r="EM361" s="133"/>
      <c r="EN361" s="133"/>
      <c r="EO361" s="133"/>
      <c r="EP361" s="133"/>
      <c r="EQ361" s="133"/>
      <c r="ER361" s="133"/>
      <c r="ES361" s="133"/>
      <c r="ET361" s="133"/>
      <c r="EU361" s="133"/>
      <c r="EV361" s="133"/>
      <c r="EW361" s="133"/>
      <c r="EX361" s="133"/>
      <c r="EY361" s="133"/>
      <c r="EZ361" s="133"/>
      <c r="FA361" s="133"/>
      <c r="FB361" s="133"/>
      <c r="FC361" s="133"/>
      <c r="FD361" s="133"/>
      <c r="FE361" s="133"/>
      <c r="FF361" s="133"/>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c r="GO361" s="133"/>
      <c r="GP361" s="133"/>
      <c r="GQ361" s="133"/>
      <c r="GR361" s="133"/>
      <c r="GS361" s="133"/>
    </row>
    <row r="362" spans="1:201">
      <c r="A362" s="132"/>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c r="CZ362" s="133"/>
      <c r="DA362" s="133"/>
      <c r="DB362" s="133"/>
      <c r="DC362" s="133"/>
      <c r="DD362" s="133"/>
      <c r="DE362" s="133"/>
      <c r="DF362" s="133"/>
      <c r="DG362" s="133"/>
      <c r="DH362" s="133"/>
      <c r="DI362" s="133"/>
      <c r="DJ362" s="133"/>
      <c r="DK362" s="133"/>
      <c r="DL362" s="133"/>
      <c r="DM362" s="133"/>
      <c r="DN362" s="133"/>
      <c r="DO362" s="133"/>
      <c r="DP362" s="133"/>
      <c r="DQ362" s="133"/>
      <c r="DR362" s="133"/>
      <c r="DS362" s="133"/>
      <c r="DT362" s="133"/>
      <c r="DU362" s="133"/>
      <c r="DV362" s="133"/>
      <c r="DW362" s="133"/>
      <c r="DX362" s="133"/>
      <c r="DY362" s="133"/>
      <c r="DZ362" s="133"/>
      <c r="EA362" s="133"/>
      <c r="EB362" s="133"/>
      <c r="EC362" s="133"/>
      <c r="ED362" s="133"/>
      <c r="EE362" s="133"/>
      <c r="EF362" s="133"/>
      <c r="EG362" s="133"/>
      <c r="EH362" s="133"/>
      <c r="EI362" s="133"/>
      <c r="EJ362" s="133"/>
      <c r="EK362" s="133"/>
      <c r="EL362" s="133"/>
      <c r="EM362" s="133"/>
      <c r="EN362" s="133"/>
      <c r="EO362" s="133"/>
      <c r="EP362" s="133"/>
      <c r="EQ362" s="133"/>
      <c r="ER362" s="133"/>
      <c r="ES362" s="133"/>
      <c r="ET362" s="133"/>
      <c r="EU362" s="133"/>
      <c r="EV362" s="133"/>
      <c r="EW362" s="133"/>
      <c r="EX362" s="133"/>
      <c r="EY362" s="133"/>
      <c r="EZ362" s="133"/>
      <c r="FA362" s="133"/>
      <c r="FB362" s="133"/>
      <c r="FC362" s="133"/>
      <c r="FD362" s="133"/>
      <c r="FE362" s="133"/>
      <c r="FF362" s="133"/>
      <c r="FG362" s="133"/>
      <c r="FH362" s="133"/>
      <c r="FI362" s="133"/>
      <c r="FJ362" s="133"/>
      <c r="FK362" s="133"/>
      <c r="FL362" s="133"/>
      <c r="FM362" s="133"/>
      <c r="FN362" s="133"/>
      <c r="FO362" s="133"/>
      <c r="FP362" s="133"/>
      <c r="FQ362" s="133"/>
      <c r="FR362" s="133"/>
      <c r="FS362" s="133"/>
      <c r="FT362" s="133"/>
      <c r="FU362" s="133"/>
      <c r="FV362" s="133"/>
      <c r="FW362" s="133"/>
      <c r="FX362" s="133"/>
      <c r="FY362" s="133"/>
      <c r="FZ362" s="133"/>
      <c r="GA362" s="133"/>
      <c r="GB362" s="133"/>
      <c r="GC362" s="133"/>
      <c r="GD362" s="133"/>
      <c r="GE362" s="133"/>
      <c r="GF362" s="133"/>
      <c r="GG362" s="133"/>
      <c r="GH362" s="133"/>
      <c r="GI362" s="133"/>
      <c r="GJ362" s="133"/>
      <c r="GK362" s="133"/>
      <c r="GL362" s="133"/>
      <c r="GM362" s="133"/>
      <c r="GN362" s="133"/>
      <c r="GO362" s="133"/>
      <c r="GP362" s="133"/>
      <c r="GQ362" s="133"/>
      <c r="GR362" s="133"/>
      <c r="GS362" s="133"/>
    </row>
    <row r="363" spans="1:201">
      <c r="A363" s="132"/>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3"/>
      <c r="AY363" s="133"/>
      <c r="AZ363" s="133"/>
      <c r="BA363" s="133"/>
      <c r="BB363" s="133"/>
      <c r="BC363" s="133"/>
      <c r="BD363" s="133"/>
      <c r="BE363" s="133"/>
      <c r="BF363" s="133"/>
      <c r="BG363" s="133"/>
      <c r="BH363" s="133"/>
      <c r="BI363" s="133"/>
      <c r="BJ363" s="133"/>
      <c r="BK363" s="133"/>
      <c r="BL363" s="133"/>
      <c r="BM363" s="133"/>
      <c r="BN363" s="133"/>
      <c r="BO363" s="133"/>
      <c r="BP363" s="133"/>
      <c r="BQ363" s="133"/>
      <c r="BR363" s="133"/>
      <c r="BS363" s="133"/>
      <c r="BT363" s="133"/>
      <c r="BU363" s="133"/>
      <c r="BV363" s="133"/>
      <c r="BW363" s="133"/>
      <c r="BX363" s="133"/>
      <c r="BY363" s="133"/>
      <c r="BZ363" s="133"/>
      <c r="CA363" s="133"/>
      <c r="CB363" s="133"/>
      <c r="CC363" s="133"/>
      <c r="CD363" s="133"/>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c r="CZ363" s="133"/>
      <c r="DA363" s="133"/>
      <c r="DB363" s="133"/>
      <c r="DC363" s="133"/>
      <c r="DD363" s="133"/>
      <c r="DE363" s="133"/>
      <c r="DF363" s="133"/>
      <c r="DG363" s="133"/>
      <c r="DH363" s="133"/>
      <c r="DI363" s="133"/>
      <c r="DJ363" s="133"/>
      <c r="DK363" s="133"/>
      <c r="DL363" s="133"/>
      <c r="DM363" s="133"/>
      <c r="DN363" s="133"/>
      <c r="DO363" s="133"/>
      <c r="DP363" s="133"/>
      <c r="DQ363" s="133"/>
      <c r="DR363" s="133"/>
      <c r="DS363" s="133"/>
      <c r="DT363" s="133"/>
      <c r="DU363" s="133"/>
      <c r="DV363" s="133"/>
      <c r="DW363" s="133"/>
      <c r="DX363" s="133"/>
      <c r="DY363" s="133"/>
      <c r="DZ363" s="133"/>
      <c r="EA363" s="133"/>
      <c r="EB363" s="133"/>
      <c r="EC363" s="133"/>
      <c r="ED363" s="133"/>
      <c r="EE363" s="133"/>
      <c r="EF363" s="133"/>
      <c r="EG363" s="133"/>
      <c r="EH363" s="133"/>
      <c r="EI363" s="133"/>
      <c r="EJ363" s="133"/>
      <c r="EK363" s="133"/>
      <c r="EL363" s="133"/>
      <c r="EM363" s="133"/>
      <c r="EN363" s="133"/>
      <c r="EO363" s="133"/>
      <c r="EP363" s="133"/>
      <c r="EQ363" s="133"/>
      <c r="ER363" s="133"/>
      <c r="ES363" s="133"/>
      <c r="ET363" s="133"/>
      <c r="EU363" s="133"/>
      <c r="EV363" s="133"/>
      <c r="EW363" s="133"/>
      <c r="EX363" s="133"/>
      <c r="EY363" s="133"/>
      <c r="EZ363" s="133"/>
      <c r="FA363" s="133"/>
      <c r="FB363" s="133"/>
      <c r="FC363" s="133"/>
      <c r="FD363" s="133"/>
      <c r="FE363" s="133"/>
      <c r="FF363" s="133"/>
      <c r="FG363" s="133"/>
      <c r="FH363" s="133"/>
      <c r="FI363" s="133"/>
      <c r="FJ363" s="133"/>
      <c r="FK363" s="133"/>
      <c r="FL363" s="133"/>
      <c r="FM363" s="133"/>
      <c r="FN363" s="133"/>
      <c r="FO363" s="133"/>
      <c r="FP363" s="133"/>
      <c r="FQ363" s="133"/>
      <c r="FR363" s="133"/>
      <c r="FS363" s="133"/>
      <c r="FT363" s="133"/>
      <c r="FU363" s="133"/>
      <c r="FV363" s="133"/>
      <c r="FW363" s="133"/>
      <c r="FX363" s="133"/>
      <c r="FY363" s="133"/>
      <c r="FZ363" s="133"/>
      <c r="GA363" s="133"/>
      <c r="GB363" s="133"/>
      <c r="GC363" s="133"/>
      <c r="GD363" s="133"/>
      <c r="GE363" s="133"/>
      <c r="GF363" s="133"/>
      <c r="GG363" s="133"/>
      <c r="GH363" s="133"/>
      <c r="GI363" s="133"/>
      <c r="GJ363" s="133"/>
      <c r="GK363" s="133"/>
      <c r="GL363" s="133"/>
      <c r="GM363" s="133"/>
      <c r="GN363" s="133"/>
      <c r="GO363" s="133"/>
      <c r="GP363" s="133"/>
      <c r="GQ363" s="133"/>
      <c r="GR363" s="133"/>
      <c r="GS363" s="133"/>
    </row>
    <row r="364" spans="1:201">
      <c r="A364" s="132"/>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c r="CZ364" s="133"/>
      <c r="DA364" s="133"/>
      <c r="DB364" s="133"/>
      <c r="DC364" s="133"/>
      <c r="DD364" s="133"/>
      <c r="DE364" s="133"/>
      <c r="DF364" s="133"/>
      <c r="DG364" s="133"/>
      <c r="DH364" s="133"/>
      <c r="DI364" s="133"/>
      <c r="DJ364" s="133"/>
      <c r="DK364" s="133"/>
      <c r="DL364" s="133"/>
      <c r="DM364" s="133"/>
      <c r="DN364" s="133"/>
      <c r="DO364" s="133"/>
      <c r="DP364" s="133"/>
      <c r="DQ364" s="133"/>
      <c r="DR364" s="133"/>
      <c r="DS364" s="133"/>
      <c r="DT364" s="133"/>
      <c r="DU364" s="133"/>
      <c r="DV364" s="133"/>
      <c r="DW364" s="133"/>
      <c r="DX364" s="133"/>
      <c r="DY364" s="133"/>
      <c r="DZ364" s="133"/>
      <c r="EA364" s="133"/>
      <c r="EB364" s="133"/>
      <c r="EC364" s="133"/>
      <c r="ED364" s="133"/>
      <c r="EE364" s="133"/>
      <c r="EF364" s="133"/>
      <c r="EG364" s="133"/>
      <c r="EH364" s="133"/>
      <c r="EI364" s="133"/>
      <c r="EJ364" s="133"/>
      <c r="EK364" s="133"/>
      <c r="EL364" s="133"/>
      <c r="EM364" s="133"/>
      <c r="EN364" s="133"/>
      <c r="EO364" s="133"/>
      <c r="EP364" s="133"/>
      <c r="EQ364" s="133"/>
      <c r="ER364" s="133"/>
      <c r="ES364" s="133"/>
      <c r="ET364" s="133"/>
      <c r="EU364" s="133"/>
      <c r="EV364" s="133"/>
      <c r="EW364" s="133"/>
      <c r="EX364" s="133"/>
      <c r="EY364" s="133"/>
      <c r="EZ364" s="133"/>
      <c r="FA364" s="133"/>
      <c r="FB364" s="133"/>
      <c r="FC364" s="133"/>
      <c r="FD364" s="133"/>
      <c r="FE364" s="133"/>
      <c r="FF364" s="133"/>
      <c r="FG364" s="133"/>
      <c r="FH364" s="133"/>
      <c r="FI364" s="133"/>
      <c r="FJ364" s="133"/>
      <c r="FK364" s="133"/>
      <c r="FL364" s="133"/>
      <c r="FM364" s="133"/>
      <c r="FN364" s="133"/>
      <c r="FO364" s="133"/>
      <c r="FP364" s="133"/>
      <c r="FQ364" s="133"/>
      <c r="FR364" s="133"/>
      <c r="FS364" s="133"/>
      <c r="FT364" s="133"/>
      <c r="FU364" s="133"/>
      <c r="FV364" s="133"/>
      <c r="FW364" s="133"/>
      <c r="FX364" s="133"/>
      <c r="FY364" s="133"/>
      <c r="FZ364" s="133"/>
      <c r="GA364" s="133"/>
      <c r="GB364" s="133"/>
      <c r="GC364" s="133"/>
      <c r="GD364" s="133"/>
      <c r="GE364" s="133"/>
      <c r="GF364" s="133"/>
      <c r="GG364" s="133"/>
      <c r="GH364" s="133"/>
      <c r="GI364" s="133"/>
      <c r="GJ364" s="133"/>
      <c r="GK364" s="133"/>
      <c r="GL364" s="133"/>
      <c r="GM364" s="133"/>
      <c r="GN364" s="133"/>
      <c r="GO364" s="133"/>
      <c r="GP364" s="133"/>
      <c r="GQ364" s="133"/>
      <c r="GR364" s="133"/>
      <c r="GS364" s="133"/>
    </row>
    <row r="365" spans="1:201">
      <c r="A365" s="132"/>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c r="CQ365" s="133"/>
      <c r="CR365" s="133"/>
      <c r="CS365" s="133"/>
      <c r="CT365" s="133"/>
      <c r="CU365" s="133"/>
      <c r="CV365" s="133"/>
      <c r="CW365" s="133"/>
      <c r="CX365" s="133"/>
      <c r="CY365" s="133"/>
      <c r="CZ365" s="133"/>
      <c r="DA365" s="133"/>
      <c r="DB365" s="133"/>
      <c r="DC365" s="133"/>
      <c r="DD365" s="133"/>
      <c r="DE365" s="133"/>
      <c r="DF365" s="133"/>
      <c r="DG365" s="133"/>
      <c r="DH365" s="133"/>
      <c r="DI365" s="133"/>
      <c r="DJ365" s="133"/>
      <c r="DK365" s="133"/>
      <c r="DL365" s="133"/>
      <c r="DM365" s="133"/>
      <c r="DN365" s="133"/>
      <c r="DO365" s="133"/>
      <c r="DP365" s="133"/>
      <c r="DQ365" s="133"/>
      <c r="DR365" s="133"/>
      <c r="DS365" s="133"/>
      <c r="DT365" s="133"/>
      <c r="DU365" s="133"/>
      <c r="DV365" s="133"/>
      <c r="DW365" s="133"/>
      <c r="DX365" s="133"/>
      <c r="DY365" s="133"/>
      <c r="DZ365" s="133"/>
      <c r="EA365" s="133"/>
      <c r="EB365" s="133"/>
      <c r="EC365" s="133"/>
      <c r="ED365" s="133"/>
      <c r="EE365" s="133"/>
      <c r="EF365" s="133"/>
      <c r="EG365" s="133"/>
      <c r="EH365" s="133"/>
      <c r="EI365" s="133"/>
      <c r="EJ365" s="133"/>
      <c r="EK365" s="133"/>
      <c r="EL365" s="133"/>
      <c r="EM365" s="133"/>
      <c r="EN365" s="133"/>
      <c r="EO365" s="133"/>
      <c r="EP365" s="133"/>
      <c r="EQ365" s="133"/>
      <c r="ER365" s="133"/>
      <c r="ES365" s="133"/>
      <c r="ET365" s="133"/>
      <c r="EU365" s="133"/>
      <c r="EV365" s="133"/>
      <c r="EW365" s="133"/>
      <c r="EX365" s="133"/>
      <c r="EY365" s="133"/>
      <c r="EZ365" s="133"/>
      <c r="FA365" s="133"/>
      <c r="FB365" s="133"/>
      <c r="FC365" s="133"/>
      <c r="FD365" s="133"/>
      <c r="FE365" s="133"/>
      <c r="FF365" s="133"/>
      <c r="FG365" s="133"/>
      <c r="FH365" s="133"/>
      <c r="FI365" s="133"/>
      <c r="FJ365" s="133"/>
      <c r="FK365" s="133"/>
      <c r="FL365" s="133"/>
      <c r="FM365" s="133"/>
      <c r="FN365" s="133"/>
      <c r="FO365" s="133"/>
      <c r="FP365" s="133"/>
      <c r="FQ365" s="133"/>
      <c r="FR365" s="133"/>
      <c r="FS365" s="133"/>
      <c r="FT365" s="133"/>
      <c r="FU365" s="133"/>
      <c r="FV365" s="133"/>
      <c r="FW365" s="133"/>
      <c r="FX365" s="133"/>
      <c r="FY365" s="133"/>
      <c r="FZ365" s="133"/>
      <c r="GA365" s="133"/>
      <c r="GB365" s="133"/>
      <c r="GC365" s="133"/>
      <c r="GD365" s="133"/>
      <c r="GE365" s="133"/>
      <c r="GF365" s="133"/>
      <c r="GG365" s="133"/>
      <c r="GH365" s="133"/>
      <c r="GI365" s="133"/>
      <c r="GJ365" s="133"/>
      <c r="GK365" s="133"/>
      <c r="GL365" s="133"/>
      <c r="GM365" s="133"/>
      <c r="GN365" s="133"/>
      <c r="GO365" s="133"/>
      <c r="GP365" s="133"/>
      <c r="GQ365" s="133"/>
      <c r="GR365" s="133"/>
      <c r="GS365" s="133"/>
    </row>
    <row r="366" spans="1:201">
      <c r="A366" s="132"/>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c r="CQ366" s="133"/>
      <c r="CR366" s="133"/>
      <c r="CS366" s="133"/>
      <c r="CT366" s="133"/>
      <c r="CU366" s="133"/>
      <c r="CV366" s="133"/>
      <c r="CW366" s="133"/>
      <c r="CX366" s="133"/>
      <c r="CY366" s="133"/>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3"/>
      <c r="EA366" s="133"/>
      <c r="EB366" s="133"/>
      <c r="EC366" s="133"/>
      <c r="ED366" s="133"/>
      <c r="EE366" s="133"/>
      <c r="EF366" s="133"/>
      <c r="EG366" s="133"/>
      <c r="EH366" s="133"/>
      <c r="EI366" s="133"/>
      <c r="EJ366" s="133"/>
      <c r="EK366" s="133"/>
      <c r="EL366" s="133"/>
      <c r="EM366" s="133"/>
      <c r="EN366" s="133"/>
      <c r="EO366" s="133"/>
      <c r="EP366" s="133"/>
      <c r="EQ366" s="133"/>
      <c r="ER366" s="133"/>
      <c r="ES366" s="133"/>
      <c r="ET366" s="133"/>
      <c r="EU366" s="133"/>
      <c r="EV366" s="133"/>
      <c r="EW366" s="133"/>
      <c r="EX366" s="133"/>
      <c r="EY366" s="133"/>
      <c r="EZ366" s="133"/>
      <c r="FA366" s="133"/>
      <c r="FB366" s="133"/>
      <c r="FC366" s="133"/>
      <c r="FD366" s="133"/>
      <c r="FE366" s="133"/>
      <c r="FF366" s="133"/>
      <c r="FG366" s="133"/>
      <c r="FH366" s="133"/>
      <c r="FI366" s="133"/>
      <c r="FJ366" s="133"/>
      <c r="FK366" s="133"/>
      <c r="FL366" s="133"/>
      <c r="FM366" s="133"/>
      <c r="FN366" s="133"/>
      <c r="FO366" s="133"/>
      <c r="FP366" s="133"/>
      <c r="FQ366" s="133"/>
      <c r="FR366" s="133"/>
      <c r="FS366" s="133"/>
      <c r="FT366" s="133"/>
      <c r="FU366" s="133"/>
      <c r="FV366" s="133"/>
      <c r="FW366" s="133"/>
      <c r="FX366" s="133"/>
      <c r="FY366" s="133"/>
      <c r="FZ366" s="133"/>
      <c r="GA366" s="133"/>
      <c r="GB366" s="133"/>
      <c r="GC366" s="133"/>
      <c r="GD366" s="133"/>
      <c r="GE366" s="133"/>
      <c r="GF366" s="133"/>
      <c r="GG366" s="133"/>
      <c r="GH366" s="133"/>
      <c r="GI366" s="133"/>
      <c r="GJ366" s="133"/>
      <c r="GK366" s="133"/>
      <c r="GL366" s="133"/>
      <c r="GM366" s="133"/>
      <c r="GN366" s="133"/>
      <c r="GO366" s="133"/>
      <c r="GP366" s="133"/>
      <c r="GQ366" s="133"/>
      <c r="GR366" s="133"/>
      <c r="GS366" s="133"/>
    </row>
    <row r="367" spans="1:201">
      <c r="A367" s="132"/>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c r="CQ367" s="133"/>
      <c r="CR367" s="133"/>
      <c r="CS367" s="133"/>
      <c r="CT367" s="133"/>
      <c r="CU367" s="133"/>
      <c r="CV367" s="133"/>
      <c r="CW367" s="133"/>
      <c r="CX367" s="133"/>
      <c r="CY367" s="133"/>
      <c r="CZ367" s="133"/>
      <c r="DA367" s="133"/>
      <c r="DB367" s="133"/>
      <c r="DC367" s="133"/>
      <c r="DD367" s="133"/>
      <c r="DE367" s="133"/>
      <c r="DF367" s="133"/>
      <c r="DG367" s="133"/>
      <c r="DH367" s="133"/>
      <c r="DI367" s="133"/>
      <c r="DJ367" s="133"/>
      <c r="DK367" s="133"/>
      <c r="DL367" s="133"/>
      <c r="DM367" s="133"/>
      <c r="DN367" s="133"/>
      <c r="DO367" s="133"/>
      <c r="DP367" s="133"/>
      <c r="DQ367" s="133"/>
      <c r="DR367" s="133"/>
      <c r="DS367" s="133"/>
      <c r="DT367" s="133"/>
      <c r="DU367" s="133"/>
      <c r="DV367" s="133"/>
      <c r="DW367" s="133"/>
      <c r="DX367" s="133"/>
      <c r="DY367" s="133"/>
      <c r="DZ367" s="133"/>
      <c r="EA367" s="133"/>
      <c r="EB367" s="133"/>
      <c r="EC367" s="133"/>
      <c r="ED367" s="133"/>
      <c r="EE367" s="133"/>
      <c r="EF367" s="133"/>
      <c r="EG367" s="133"/>
      <c r="EH367" s="133"/>
      <c r="EI367" s="133"/>
      <c r="EJ367" s="133"/>
      <c r="EK367" s="133"/>
      <c r="EL367" s="133"/>
      <c r="EM367" s="133"/>
      <c r="EN367" s="133"/>
      <c r="EO367" s="133"/>
      <c r="EP367" s="133"/>
      <c r="EQ367" s="133"/>
      <c r="ER367" s="133"/>
      <c r="ES367" s="133"/>
      <c r="ET367" s="133"/>
      <c r="EU367" s="133"/>
      <c r="EV367" s="133"/>
      <c r="EW367" s="133"/>
      <c r="EX367" s="133"/>
      <c r="EY367" s="133"/>
      <c r="EZ367" s="133"/>
      <c r="FA367" s="133"/>
      <c r="FB367" s="133"/>
      <c r="FC367" s="133"/>
      <c r="FD367" s="133"/>
      <c r="FE367" s="133"/>
      <c r="FF367" s="133"/>
      <c r="FG367" s="133"/>
      <c r="FH367" s="133"/>
      <c r="FI367" s="133"/>
      <c r="FJ367" s="133"/>
      <c r="FK367" s="133"/>
      <c r="FL367" s="133"/>
      <c r="FM367" s="133"/>
      <c r="FN367" s="133"/>
      <c r="FO367" s="133"/>
      <c r="FP367" s="133"/>
      <c r="FQ367" s="133"/>
      <c r="FR367" s="133"/>
      <c r="FS367" s="133"/>
      <c r="FT367" s="133"/>
      <c r="FU367" s="133"/>
      <c r="FV367" s="133"/>
      <c r="FW367" s="133"/>
      <c r="FX367" s="133"/>
      <c r="FY367" s="133"/>
      <c r="FZ367" s="133"/>
      <c r="GA367" s="133"/>
      <c r="GB367" s="133"/>
      <c r="GC367" s="133"/>
      <c r="GD367" s="133"/>
      <c r="GE367" s="133"/>
      <c r="GF367" s="133"/>
      <c r="GG367" s="133"/>
      <c r="GH367" s="133"/>
      <c r="GI367" s="133"/>
      <c r="GJ367" s="133"/>
      <c r="GK367" s="133"/>
      <c r="GL367" s="133"/>
      <c r="GM367" s="133"/>
      <c r="GN367" s="133"/>
      <c r="GO367" s="133"/>
      <c r="GP367" s="133"/>
      <c r="GQ367" s="133"/>
      <c r="GR367" s="133"/>
      <c r="GS367" s="133"/>
    </row>
    <row r="368" spans="1:201">
      <c r="A368" s="132"/>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c r="CQ368" s="133"/>
      <c r="CR368" s="133"/>
      <c r="CS368" s="133"/>
      <c r="CT368" s="133"/>
      <c r="CU368" s="133"/>
      <c r="CV368" s="133"/>
      <c r="CW368" s="133"/>
      <c r="CX368" s="133"/>
      <c r="CY368" s="133"/>
      <c r="CZ368" s="133"/>
      <c r="DA368" s="133"/>
      <c r="DB368" s="133"/>
      <c r="DC368" s="133"/>
      <c r="DD368" s="133"/>
      <c r="DE368" s="133"/>
      <c r="DF368" s="133"/>
      <c r="DG368" s="133"/>
      <c r="DH368" s="133"/>
      <c r="DI368" s="133"/>
      <c r="DJ368" s="133"/>
      <c r="DK368" s="133"/>
      <c r="DL368" s="133"/>
      <c r="DM368" s="133"/>
      <c r="DN368" s="133"/>
      <c r="DO368" s="133"/>
      <c r="DP368" s="133"/>
      <c r="DQ368" s="133"/>
      <c r="DR368" s="133"/>
      <c r="DS368" s="133"/>
      <c r="DT368" s="133"/>
      <c r="DU368" s="133"/>
      <c r="DV368" s="133"/>
      <c r="DW368" s="133"/>
      <c r="DX368" s="133"/>
      <c r="DY368" s="133"/>
      <c r="DZ368" s="133"/>
      <c r="EA368" s="133"/>
      <c r="EB368" s="133"/>
      <c r="EC368" s="133"/>
      <c r="ED368" s="133"/>
      <c r="EE368" s="133"/>
      <c r="EF368" s="133"/>
      <c r="EG368" s="133"/>
      <c r="EH368" s="133"/>
      <c r="EI368" s="133"/>
      <c r="EJ368" s="133"/>
      <c r="EK368" s="133"/>
      <c r="EL368" s="133"/>
      <c r="EM368" s="133"/>
      <c r="EN368" s="133"/>
      <c r="EO368" s="133"/>
      <c r="EP368" s="133"/>
      <c r="EQ368" s="133"/>
      <c r="ER368" s="133"/>
      <c r="ES368" s="133"/>
      <c r="ET368" s="133"/>
      <c r="EU368" s="133"/>
      <c r="EV368" s="133"/>
      <c r="EW368" s="133"/>
      <c r="EX368" s="133"/>
      <c r="EY368" s="133"/>
      <c r="EZ368" s="133"/>
      <c r="FA368" s="133"/>
      <c r="FB368" s="133"/>
      <c r="FC368" s="133"/>
      <c r="FD368" s="133"/>
      <c r="FE368" s="133"/>
      <c r="FF368" s="133"/>
      <c r="FG368" s="133"/>
      <c r="FH368" s="133"/>
      <c r="FI368" s="133"/>
      <c r="FJ368" s="133"/>
      <c r="FK368" s="133"/>
      <c r="FL368" s="133"/>
      <c r="FM368" s="133"/>
      <c r="FN368" s="133"/>
      <c r="FO368" s="133"/>
      <c r="FP368" s="133"/>
      <c r="FQ368" s="133"/>
      <c r="FR368" s="133"/>
      <c r="FS368" s="133"/>
      <c r="FT368" s="133"/>
      <c r="FU368" s="133"/>
      <c r="FV368" s="133"/>
      <c r="FW368" s="133"/>
      <c r="FX368" s="133"/>
      <c r="FY368" s="133"/>
      <c r="FZ368" s="133"/>
      <c r="GA368" s="133"/>
      <c r="GB368" s="133"/>
      <c r="GC368" s="133"/>
      <c r="GD368" s="133"/>
      <c r="GE368" s="133"/>
      <c r="GF368" s="133"/>
      <c r="GG368" s="133"/>
      <c r="GH368" s="133"/>
      <c r="GI368" s="133"/>
      <c r="GJ368" s="133"/>
      <c r="GK368" s="133"/>
      <c r="GL368" s="133"/>
      <c r="GM368" s="133"/>
      <c r="GN368" s="133"/>
      <c r="GO368" s="133"/>
      <c r="GP368" s="133"/>
      <c r="GQ368" s="133"/>
      <c r="GR368" s="133"/>
      <c r="GS368" s="133"/>
    </row>
    <row r="369" spans="1:201">
      <c r="A369" s="132"/>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c r="CZ369" s="133"/>
      <c r="DA369" s="133"/>
      <c r="DB369" s="133"/>
      <c r="DC369" s="133"/>
      <c r="DD369" s="133"/>
      <c r="DE369" s="133"/>
      <c r="DF369" s="133"/>
      <c r="DG369" s="133"/>
      <c r="DH369" s="133"/>
      <c r="DI369" s="133"/>
      <c r="DJ369" s="133"/>
      <c r="DK369" s="133"/>
      <c r="DL369" s="133"/>
      <c r="DM369" s="133"/>
      <c r="DN369" s="133"/>
      <c r="DO369" s="133"/>
      <c r="DP369" s="133"/>
      <c r="DQ369" s="133"/>
      <c r="DR369" s="133"/>
      <c r="DS369" s="133"/>
      <c r="DT369" s="133"/>
      <c r="DU369" s="133"/>
      <c r="DV369" s="133"/>
      <c r="DW369" s="133"/>
      <c r="DX369" s="133"/>
      <c r="DY369" s="133"/>
      <c r="DZ369" s="133"/>
      <c r="EA369" s="133"/>
      <c r="EB369" s="133"/>
      <c r="EC369" s="133"/>
      <c r="ED369" s="133"/>
      <c r="EE369" s="133"/>
      <c r="EF369" s="133"/>
      <c r="EG369" s="133"/>
      <c r="EH369" s="133"/>
      <c r="EI369" s="133"/>
      <c r="EJ369" s="133"/>
      <c r="EK369" s="133"/>
      <c r="EL369" s="133"/>
      <c r="EM369" s="133"/>
      <c r="EN369" s="133"/>
      <c r="EO369" s="133"/>
      <c r="EP369" s="133"/>
      <c r="EQ369" s="133"/>
      <c r="ER369" s="133"/>
      <c r="ES369" s="133"/>
      <c r="ET369" s="133"/>
      <c r="EU369" s="133"/>
      <c r="EV369" s="133"/>
      <c r="EW369" s="133"/>
      <c r="EX369" s="133"/>
      <c r="EY369" s="133"/>
      <c r="EZ369" s="133"/>
      <c r="FA369" s="133"/>
      <c r="FB369" s="133"/>
      <c r="FC369" s="133"/>
      <c r="FD369" s="133"/>
      <c r="FE369" s="133"/>
      <c r="FF369" s="133"/>
      <c r="FG369" s="133"/>
      <c r="FH369" s="133"/>
      <c r="FI369" s="133"/>
      <c r="FJ369" s="133"/>
      <c r="FK369" s="133"/>
      <c r="FL369" s="133"/>
      <c r="FM369" s="133"/>
      <c r="FN369" s="133"/>
      <c r="FO369" s="133"/>
      <c r="FP369" s="133"/>
      <c r="FQ369" s="133"/>
      <c r="FR369" s="133"/>
      <c r="FS369" s="133"/>
      <c r="FT369" s="133"/>
      <c r="FU369" s="133"/>
      <c r="FV369" s="133"/>
      <c r="FW369" s="133"/>
      <c r="FX369" s="133"/>
      <c r="FY369" s="133"/>
      <c r="FZ369" s="133"/>
      <c r="GA369" s="133"/>
      <c r="GB369" s="133"/>
      <c r="GC369" s="133"/>
      <c r="GD369" s="133"/>
      <c r="GE369" s="133"/>
      <c r="GF369" s="133"/>
      <c r="GG369" s="133"/>
      <c r="GH369" s="133"/>
      <c r="GI369" s="133"/>
      <c r="GJ369" s="133"/>
      <c r="GK369" s="133"/>
      <c r="GL369" s="133"/>
      <c r="GM369" s="133"/>
      <c r="GN369" s="133"/>
      <c r="GO369" s="133"/>
      <c r="GP369" s="133"/>
      <c r="GQ369" s="133"/>
      <c r="GR369" s="133"/>
      <c r="GS369" s="133"/>
    </row>
    <row r="370" spans="1:201">
      <c r="A370" s="132"/>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c r="CQ370" s="133"/>
      <c r="CR370" s="133"/>
      <c r="CS370" s="133"/>
      <c r="CT370" s="133"/>
      <c r="CU370" s="133"/>
      <c r="CV370" s="133"/>
      <c r="CW370" s="133"/>
      <c r="CX370" s="133"/>
      <c r="CY370" s="133"/>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3"/>
      <c r="EA370" s="133"/>
      <c r="EB370" s="133"/>
      <c r="EC370" s="133"/>
      <c r="ED370" s="133"/>
      <c r="EE370" s="133"/>
      <c r="EF370" s="133"/>
      <c r="EG370" s="133"/>
      <c r="EH370" s="133"/>
      <c r="EI370" s="133"/>
      <c r="EJ370" s="133"/>
      <c r="EK370" s="133"/>
      <c r="EL370" s="133"/>
      <c r="EM370" s="133"/>
      <c r="EN370" s="133"/>
      <c r="EO370" s="133"/>
      <c r="EP370" s="133"/>
      <c r="EQ370" s="133"/>
      <c r="ER370" s="133"/>
      <c r="ES370" s="133"/>
      <c r="ET370" s="133"/>
      <c r="EU370" s="133"/>
      <c r="EV370" s="133"/>
      <c r="EW370" s="133"/>
      <c r="EX370" s="133"/>
      <c r="EY370" s="133"/>
      <c r="EZ370" s="133"/>
      <c r="FA370" s="133"/>
      <c r="FB370" s="133"/>
      <c r="FC370" s="133"/>
      <c r="FD370" s="133"/>
      <c r="FE370" s="133"/>
      <c r="FF370" s="133"/>
      <c r="FG370" s="133"/>
      <c r="FH370" s="133"/>
      <c r="FI370" s="133"/>
      <c r="FJ370" s="133"/>
      <c r="FK370" s="133"/>
      <c r="FL370" s="133"/>
      <c r="FM370" s="133"/>
      <c r="FN370" s="133"/>
      <c r="FO370" s="133"/>
      <c r="FP370" s="133"/>
      <c r="FQ370" s="133"/>
      <c r="FR370" s="133"/>
      <c r="FS370" s="133"/>
      <c r="FT370" s="133"/>
      <c r="FU370" s="133"/>
      <c r="FV370" s="133"/>
      <c r="FW370" s="133"/>
      <c r="FX370" s="133"/>
      <c r="FY370" s="133"/>
      <c r="FZ370" s="133"/>
      <c r="GA370" s="133"/>
      <c r="GB370" s="133"/>
      <c r="GC370" s="133"/>
      <c r="GD370" s="133"/>
      <c r="GE370" s="133"/>
      <c r="GF370" s="133"/>
      <c r="GG370" s="133"/>
      <c r="GH370" s="133"/>
      <c r="GI370" s="133"/>
      <c r="GJ370" s="133"/>
      <c r="GK370" s="133"/>
      <c r="GL370" s="133"/>
      <c r="GM370" s="133"/>
      <c r="GN370" s="133"/>
      <c r="GO370" s="133"/>
      <c r="GP370" s="133"/>
      <c r="GQ370" s="133"/>
      <c r="GR370" s="133"/>
      <c r="GS370" s="133"/>
    </row>
    <row r="371" spans="1:201">
      <c r="A371" s="132"/>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c r="CQ371" s="133"/>
      <c r="CR371" s="133"/>
      <c r="CS371" s="133"/>
      <c r="CT371" s="133"/>
      <c r="CU371" s="133"/>
      <c r="CV371" s="133"/>
      <c r="CW371" s="133"/>
      <c r="CX371" s="133"/>
      <c r="CY371" s="133"/>
      <c r="CZ371" s="133"/>
      <c r="DA371" s="133"/>
      <c r="DB371" s="133"/>
      <c r="DC371" s="133"/>
      <c r="DD371" s="133"/>
      <c r="DE371" s="133"/>
      <c r="DF371" s="133"/>
      <c r="DG371" s="133"/>
      <c r="DH371" s="133"/>
      <c r="DI371" s="133"/>
      <c r="DJ371" s="133"/>
      <c r="DK371" s="133"/>
      <c r="DL371" s="133"/>
      <c r="DM371" s="133"/>
      <c r="DN371" s="133"/>
      <c r="DO371" s="133"/>
      <c r="DP371" s="133"/>
      <c r="DQ371" s="133"/>
      <c r="DR371" s="133"/>
      <c r="DS371" s="133"/>
      <c r="DT371" s="133"/>
      <c r="DU371" s="133"/>
      <c r="DV371" s="133"/>
      <c r="DW371" s="133"/>
      <c r="DX371" s="133"/>
      <c r="DY371" s="133"/>
      <c r="DZ371" s="133"/>
      <c r="EA371" s="133"/>
      <c r="EB371" s="133"/>
      <c r="EC371" s="133"/>
      <c r="ED371" s="133"/>
      <c r="EE371" s="133"/>
      <c r="EF371" s="133"/>
      <c r="EG371" s="133"/>
      <c r="EH371" s="133"/>
      <c r="EI371" s="133"/>
      <c r="EJ371" s="133"/>
      <c r="EK371" s="133"/>
      <c r="EL371" s="133"/>
      <c r="EM371" s="133"/>
      <c r="EN371" s="133"/>
      <c r="EO371" s="133"/>
      <c r="EP371" s="133"/>
      <c r="EQ371" s="133"/>
      <c r="ER371" s="133"/>
      <c r="ES371" s="133"/>
      <c r="ET371" s="133"/>
      <c r="EU371" s="133"/>
      <c r="EV371" s="133"/>
      <c r="EW371" s="133"/>
      <c r="EX371" s="133"/>
      <c r="EY371" s="133"/>
      <c r="EZ371" s="133"/>
      <c r="FA371" s="133"/>
      <c r="FB371" s="133"/>
      <c r="FC371" s="133"/>
      <c r="FD371" s="133"/>
      <c r="FE371" s="133"/>
      <c r="FF371" s="133"/>
      <c r="FG371" s="133"/>
      <c r="FH371" s="133"/>
      <c r="FI371" s="133"/>
      <c r="FJ371" s="133"/>
      <c r="FK371" s="133"/>
      <c r="FL371" s="133"/>
      <c r="FM371" s="133"/>
      <c r="FN371" s="133"/>
      <c r="FO371" s="133"/>
      <c r="FP371" s="133"/>
      <c r="FQ371" s="133"/>
      <c r="FR371" s="133"/>
      <c r="FS371" s="133"/>
      <c r="FT371" s="133"/>
      <c r="FU371" s="133"/>
      <c r="FV371" s="133"/>
      <c r="FW371" s="133"/>
      <c r="FX371" s="133"/>
      <c r="FY371" s="133"/>
      <c r="FZ371" s="133"/>
      <c r="GA371" s="133"/>
      <c r="GB371" s="133"/>
      <c r="GC371" s="133"/>
      <c r="GD371" s="133"/>
      <c r="GE371" s="133"/>
      <c r="GF371" s="133"/>
      <c r="GG371" s="133"/>
      <c r="GH371" s="133"/>
      <c r="GI371" s="133"/>
      <c r="GJ371" s="133"/>
      <c r="GK371" s="133"/>
      <c r="GL371" s="133"/>
      <c r="GM371" s="133"/>
      <c r="GN371" s="133"/>
      <c r="GO371" s="133"/>
      <c r="GP371" s="133"/>
      <c r="GQ371" s="133"/>
      <c r="GR371" s="133"/>
      <c r="GS371" s="133"/>
    </row>
    <row r="372" spans="1:201">
      <c r="A372" s="132"/>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c r="CQ372" s="133"/>
      <c r="CR372" s="133"/>
      <c r="CS372" s="133"/>
      <c r="CT372" s="133"/>
      <c r="CU372" s="133"/>
      <c r="CV372" s="133"/>
      <c r="CW372" s="133"/>
      <c r="CX372" s="133"/>
      <c r="CY372" s="133"/>
      <c r="CZ372" s="133"/>
      <c r="DA372" s="133"/>
      <c r="DB372" s="133"/>
      <c r="DC372" s="133"/>
      <c r="DD372" s="133"/>
      <c r="DE372" s="133"/>
      <c r="DF372" s="133"/>
      <c r="DG372" s="133"/>
      <c r="DH372" s="133"/>
      <c r="DI372" s="133"/>
      <c r="DJ372" s="133"/>
      <c r="DK372" s="133"/>
      <c r="DL372" s="133"/>
      <c r="DM372" s="133"/>
      <c r="DN372" s="133"/>
      <c r="DO372" s="133"/>
      <c r="DP372" s="133"/>
      <c r="DQ372" s="133"/>
      <c r="DR372" s="133"/>
      <c r="DS372" s="133"/>
      <c r="DT372" s="133"/>
      <c r="DU372" s="133"/>
      <c r="DV372" s="133"/>
      <c r="DW372" s="133"/>
      <c r="DX372" s="133"/>
      <c r="DY372" s="133"/>
      <c r="DZ372" s="133"/>
      <c r="EA372" s="133"/>
      <c r="EB372" s="133"/>
      <c r="EC372" s="133"/>
      <c r="ED372" s="133"/>
      <c r="EE372" s="133"/>
      <c r="EF372" s="133"/>
      <c r="EG372" s="133"/>
      <c r="EH372" s="133"/>
      <c r="EI372" s="133"/>
      <c r="EJ372" s="133"/>
      <c r="EK372" s="133"/>
      <c r="EL372" s="133"/>
      <c r="EM372" s="133"/>
      <c r="EN372" s="133"/>
      <c r="EO372" s="133"/>
      <c r="EP372" s="133"/>
      <c r="EQ372" s="133"/>
      <c r="ER372" s="133"/>
      <c r="ES372" s="133"/>
      <c r="ET372" s="133"/>
      <c r="EU372" s="133"/>
      <c r="EV372" s="133"/>
      <c r="EW372" s="133"/>
      <c r="EX372" s="133"/>
      <c r="EY372" s="133"/>
      <c r="EZ372" s="133"/>
      <c r="FA372" s="133"/>
      <c r="FB372" s="133"/>
      <c r="FC372" s="133"/>
      <c r="FD372" s="133"/>
      <c r="FE372" s="133"/>
      <c r="FF372" s="133"/>
      <c r="FG372" s="133"/>
      <c r="FH372" s="133"/>
      <c r="FI372" s="133"/>
      <c r="FJ372" s="133"/>
      <c r="FK372" s="133"/>
      <c r="FL372" s="133"/>
      <c r="FM372" s="133"/>
      <c r="FN372" s="133"/>
      <c r="FO372" s="133"/>
      <c r="FP372" s="133"/>
      <c r="FQ372" s="133"/>
      <c r="FR372" s="133"/>
      <c r="FS372" s="133"/>
      <c r="FT372" s="133"/>
      <c r="FU372" s="133"/>
      <c r="FV372" s="133"/>
      <c r="FW372" s="133"/>
      <c r="FX372" s="133"/>
      <c r="FY372" s="133"/>
      <c r="FZ372" s="133"/>
      <c r="GA372" s="133"/>
      <c r="GB372" s="133"/>
      <c r="GC372" s="133"/>
      <c r="GD372" s="133"/>
      <c r="GE372" s="133"/>
      <c r="GF372" s="133"/>
      <c r="GG372" s="133"/>
      <c r="GH372" s="133"/>
      <c r="GI372" s="133"/>
      <c r="GJ372" s="133"/>
      <c r="GK372" s="133"/>
      <c r="GL372" s="133"/>
      <c r="GM372" s="133"/>
      <c r="GN372" s="133"/>
      <c r="GO372" s="133"/>
      <c r="GP372" s="133"/>
      <c r="GQ372" s="133"/>
      <c r="GR372" s="133"/>
      <c r="GS372" s="133"/>
    </row>
    <row r="373" spans="1:201">
      <c r="A373" s="132"/>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c r="CQ373" s="133"/>
      <c r="CR373" s="133"/>
      <c r="CS373" s="133"/>
      <c r="CT373" s="133"/>
      <c r="CU373" s="133"/>
      <c r="CV373" s="133"/>
      <c r="CW373" s="133"/>
      <c r="CX373" s="133"/>
      <c r="CY373" s="133"/>
      <c r="CZ373" s="133"/>
      <c r="DA373" s="133"/>
      <c r="DB373" s="133"/>
      <c r="DC373" s="133"/>
      <c r="DD373" s="133"/>
      <c r="DE373" s="133"/>
      <c r="DF373" s="133"/>
      <c r="DG373" s="133"/>
      <c r="DH373" s="133"/>
      <c r="DI373" s="133"/>
      <c r="DJ373" s="133"/>
      <c r="DK373" s="133"/>
      <c r="DL373" s="133"/>
      <c r="DM373" s="133"/>
      <c r="DN373" s="133"/>
      <c r="DO373" s="133"/>
      <c r="DP373" s="133"/>
      <c r="DQ373" s="133"/>
      <c r="DR373" s="133"/>
      <c r="DS373" s="133"/>
      <c r="DT373" s="133"/>
      <c r="DU373" s="133"/>
      <c r="DV373" s="133"/>
      <c r="DW373" s="133"/>
      <c r="DX373" s="133"/>
      <c r="DY373" s="133"/>
      <c r="DZ373" s="133"/>
      <c r="EA373" s="133"/>
      <c r="EB373" s="133"/>
      <c r="EC373" s="133"/>
      <c r="ED373" s="133"/>
      <c r="EE373" s="133"/>
      <c r="EF373" s="133"/>
      <c r="EG373" s="133"/>
      <c r="EH373" s="133"/>
      <c r="EI373" s="133"/>
      <c r="EJ373" s="133"/>
      <c r="EK373" s="133"/>
      <c r="EL373" s="133"/>
      <c r="EM373" s="133"/>
      <c r="EN373" s="133"/>
      <c r="EO373" s="133"/>
      <c r="EP373" s="133"/>
      <c r="EQ373" s="133"/>
      <c r="ER373" s="133"/>
      <c r="ES373" s="133"/>
      <c r="ET373" s="133"/>
      <c r="EU373" s="133"/>
      <c r="EV373" s="133"/>
      <c r="EW373" s="133"/>
      <c r="EX373" s="133"/>
      <c r="EY373" s="133"/>
      <c r="EZ373" s="133"/>
      <c r="FA373" s="133"/>
      <c r="FB373" s="133"/>
      <c r="FC373" s="133"/>
      <c r="FD373" s="133"/>
      <c r="FE373" s="133"/>
      <c r="FF373" s="133"/>
      <c r="FG373" s="133"/>
      <c r="FH373" s="133"/>
      <c r="FI373" s="133"/>
      <c r="FJ373" s="133"/>
      <c r="FK373" s="133"/>
      <c r="FL373" s="133"/>
      <c r="FM373" s="133"/>
      <c r="FN373" s="133"/>
      <c r="FO373" s="133"/>
      <c r="FP373" s="133"/>
      <c r="FQ373" s="133"/>
      <c r="FR373" s="133"/>
      <c r="FS373" s="133"/>
      <c r="FT373" s="133"/>
      <c r="FU373" s="133"/>
      <c r="FV373" s="133"/>
      <c r="FW373" s="133"/>
      <c r="FX373" s="133"/>
      <c r="FY373" s="133"/>
      <c r="FZ373" s="133"/>
      <c r="GA373" s="133"/>
      <c r="GB373" s="133"/>
      <c r="GC373" s="133"/>
      <c r="GD373" s="133"/>
      <c r="GE373" s="133"/>
      <c r="GF373" s="133"/>
      <c r="GG373" s="133"/>
      <c r="GH373" s="133"/>
      <c r="GI373" s="133"/>
      <c r="GJ373" s="133"/>
      <c r="GK373" s="133"/>
      <c r="GL373" s="133"/>
      <c r="GM373" s="133"/>
      <c r="GN373" s="133"/>
      <c r="GO373" s="133"/>
      <c r="GP373" s="133"/>
      <c r="GQ373" s="133"/>
      <c r="GR373" s="133"/>
      <c r="GS373" s="133"/>
    </row>
    <row r="374" spans="1:201">
      <c r="A374" s="132"/>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c r="CQ374" s="133"/>
      <c r="CR374" s="133"/>
      <c r="CS374" s="133"/>
      <c r="CT374" s="133"/>
      <c r="CU374" s="133"/>
      <c r="CV374" s="133"/>
      <c r="CW374" s="133"/>
      <c r="CX374" s="133"/>
      <c r="CY374" s="133"/>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3"/>
      <c r="EA374" s="133"/>
      <c r="EB374" s="133"/>
      <c r="EC374" s="133"/>
      <c r="ED374" s="133"/>
      <c r="EE374" s="133"/>
      <c r="EF374" s="133"/>
      <c r="EG374" s="133"/>
      <c r="EH374" s="133"/>
      <c r="EI374" s="133"/>
      <c r="EJ374" s="133"/>
      <c r="EK374" s="133"/>
      <c r="EL374" s="133"/>
      <c r="EM374" s="133"/>
      <c r="EN374" s="133"/>
      <c r="EO374" s="133"/>
      <c r="EP374" s="133"/>
      <c r="EQ374" s="133"/>
      <c r="ER374" s="133"/>
      <c r="ES374" s="133"/>
      <c r="ET374" s="133"/>
      <c r="EU374" s="133"/>
      <c r="EV374" s="133"/>
      <c r="EW374" s="133"/>
      <c r="EX374" s="133"/>
      <c r="EY374" s="133"/>
      <c r="EZ374" s="133"/>
      <c r="FA374" s="133"/>
      <c r="FB374" s="133"/>
      <c r="FC374" s="133"/>
      <c r="FD374" s="133"/>
      <c r="FE374" s="133"/>
      <c r="FF374" s="133"/>
      <c r="FG374" s="133"/>
      <c r="FH374" s="133"/>
      <c r="FI374" s="133"/>
      <c r="FJ374" s="133"/>
      <c r="FK374" s="133"/>
      <c r="FL374" s="133"/>
      <c r="FM374" s="133"/>
      <c r="FN374" s="133"/>
      <c r="FO374" s="133"/>
      <c r="FP374" s="133"/>
      <c r="FQ374" s="133"/>
      <c r="FR374" s="133"/>
      <c r="FS374" s="133"/>
      <c r="FT374" s="133"/>
      <c r="FU374" s="133"/>
      <c r="FV374" s="133"/>
      <c r="FW374" s="133"/>
      <c r="FX374" s="133"/>
      <c r="FY374" s="133"/>
      <c r="FZ374" s="133"/>
      <c r="GA374" s="133"/>
      <c r="GB374" s="133"/>
      <c r="GC374" s="133"/>
      <c r="GD374" s="133"/>
      <c r="GE374" s="133"/>
      <c r="GF374" s="133"/>
      <c r="GG374" s="133"/>
      <c r="GH374" s="133"/>
      <c r="GI374" s="133"/>
      <c r="GJ374" s="133"/>
      <c r="GK374" s="133"/>
      <c r="GL374" s="133"/>
      <c r="GM374" s="133"/>
      <c r="GN374" s="133"/>
      <c r="GO374" s="133"/>
      <c r="GP374" s="133"/>
      <c r="GQ374" s="133"/>
      <c r="GR374" s="133"/>
      <c r="GS374" s="133"/>
    </row>
    <row r="375" spans="1:201">
      <c r="A375" s="132"/>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3"/>
      <c r="BR375" s="133"/>
      <c r="BS375" s="133"/>
      <c r="BT375" s="133"/>
      <c r="BU375" s="133"/>
      <c r="BV375" s="133"/>
      <c r="BW375" s="133"/>
      <c r="BX375" s="133"/>
      <c r="BY375" s="133"/>
      <c r="BZ375" s="133"/>
      <c r="CA375" s="133"/>
      <c r="CB375" s="133"/>
      <c r="CC375" s="133"/>
      <c r="CD375" s="133"/>
      <c r="CE375" s="133"/>
      <c r="CF375" s="133"/>
      <c r="CG375" s="133"/>
      <c r="CH375" s="133"/>
      <c r="CI375" s="133"/>
      <c r="CJ375" s="133"/>
      <c r="CK375" s="133"/>
      <c r="CL375" s="133"/>
      <c r="CM375" s="133"/>
      <c r="CN375" s="133"/>
      <c r="CO375" s="133"/>
      <c r="CP375" s="133"/>
      <c r="CQ375" s="133"/>
      <c r="CR375" s="133"/>
      <c r="CS375" s="133"/>
      <c r="CT375" s="133"/>
      <c r="CU375" s="133"/>
      <c r="CV375" s="133"/>
      <c r="CW375" s="133"/>
      <c r="CX375" s="133"/>
      <c r="CY375" s="133"/>
      <c r="CZ375" s="133"/>
      <c r="DA375" s="133"/>
      <c r="DB375" s="133"/>
      <c r="DC375" s="133"/>
      <c r="DD375" s="133"/>
      <c r="DE375" s="133"/>
      <c r="DF375" s="133"/>
      <c r="DG375" s="133"/>
      <c r="DH375" s="133"/>
      <c r="DI375" s="133"/>
      <c r="DJ375" s="133"/>
      <c r="DK375" s="133"/>
      <c r="DL375" s="133"/>
      <c r="DM375" s="133"/>
      <c r="DN375" s="133"/>
      <c r="DO375" s="133"/>
      <c r="DP375" s="133"/>
      <c r="DQ375" s="133"/>
      <c r="DR375" s="133"/>
      <c r="DS375" s="133"/>
      <c r="DT375" s="133"/>
      <c r="DU375" s="133"/>
      <c r="DV375" s="133"/>
      <c r="DW375" s="133"/>
      <c r="DX375" s="133"/>
      <c r="DY375" s="133"/>
      <c r="DZ375" s="133"/>
      <c r="EA375" s="133"/>
      <c r="EB375" s="133"/>
      <c r="EC375" s="133"/>
      <c r="ED375" s="133"/>
      <c r="EE375" s="133"/>
      <c r="EF375" s="133"/>
      <c r="EG375" s="133"/>
      <c r="EH375" s="133"/>
      <c r="EI375" s="133"/>
      <c r="EJ375" s="133"/>
      <c r="EK375" s="133"/>
      <c r="EL375" s="133"/>
      <c r="EM375" s="133"/>
      <c r="EN375" s="133"/>
      <c r="EO375" s="133"/>
      <c r="EP375" s="133"/>
      <c r="EQ375" s="133"/>
      <c r="ER375" s="133"/>
      <c r="ES375" s="133"/>
      <c r="ET375" s="133"/>
      <c r="EU375" s="133"/>
      <c r="EV375" s="133"/>
      <c r="EW375" s="133"/>
      <c r="EX375" s="133"/>
      <c r="EY375" s="133"/>
      <c r="EZ375" s="133"/>
      <c r="FA375" s="133"/>
      <c r="FB375" s="133"/>
      <c r="FC375" s="133"/>
      <c r="FD375" s="133"/>
      <c r="FE375" s="133"/>
      <c r="FF375" s="133"/>
      <c r="FG375" s="133"/>
      <c r="FH375" s="133"/>
      <c r="FI375" s="133"/>
      <c r="FJ375" s="133"/>
      <c r="FK375" s="133"/>
      <c r="FL375" s="133"/>
      <c r="FM375" s="133"/>
      <c r="FN375" s="133"/>
      <c r="FO375" s="133"/>
      <c r="FP375" s="133"/>
      <c r="FQ375" s="133"/>
      <c r="FR375" s="133"/>
      <c r="FS375" s="133"/>
      <c r="FT375" s="133"/>
      <c r="FU375" s="133"/>
      <c r="FV375" s="133"/>
      <c r="FW375" s="133"/>
      <c r="FX375" s="133"/>
      <c r="FY375" s="133"/>
      <c r="FZ375" s="133"/>
      <c r="GA375" s="133"/>
      <c r="GB375" s="133"/>
      <c r="GC375" s="133"/>
      <c r="GD375" s="133"/>
      <c r="GE375" s="133"/>
      <c r="GF375" s="133"/>
      <c r="GG375" s="133"/>
      <c r="GH375" s="133"/>
      <c r="GI375" s="133"/>
      <c r="GJ375" s="133"/>
      <c r="GK375" s="133"/>
      <c r="GL375" s="133"/>
      <c r="GM375" s="133"/>
      <c r="GN375" s="133"/>
      <c r="GO375" s="133"/>
      <c r="GP375" s="133"/>
      <c r="GQ375" s="133"/>
      <c r="GR375" s="133"/>
      <c r="GS375" s="133"/>
    </row>
    <row r="376" spans="1:201">
      <c r="A376" s="132"/>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c r="CQ376" s="133"/>
      <c r="CR376" s="133"/>
      <c r="CS376" s="133"/>
      <c r="CT376" s="133"/>
      <c r="CU376" s="133"/>
      <c r="CV376" s="133"/>
      <c r="CW376" s="133"/>
      <c r="CX376" s="133"/>
      <c r="CY376" s="133"/>
      <c r="CZ376" s="133"/>
      <c r="DA376" s="133"/>
      <c r="DB376" s="133"/>
      <c r="DC376" s="133"/>
      <c r="DD376" s="133"/>
      <c r="DE376" s="133"/>
      <c r="DF376" s="133"/>
      <c r="DG376" s="133"/>
      <c r="DH376" s="133"/>
      <c r="DI376" s="133"/>
      <c r="DJ376" s="133"/>
      <c r="DK376" s="133"/>
      <c r="DL376" s="133"/>
      <c r="DM376" s="133"/>
      <c r="DN376" s="133"/>
      <c r="DO376" s="133"/>
      <c r="DP376" s="133"/>
      <c r="DQ376" s="133"/>
      <c r="DR376" s="133"/>
      <c r="DS376" s="133"/>
      <c r="DT376" s="133"/>
      <c r="DU376" s="133"/>
      <c r="DV376" s="133"/>
      <c r="DW376" s="133"/>
      <c r="DX376" s="133"/>
      <c r="DY376" s="133"/>
      <c r="DZ376" s="133"/>
      <c r="EA376" s="133"/>
      <c r="EB376" s="133"/>
      <c r="EC376" s="133"/>
      <c r="ED376" s="133"/>
      <c r="EE376" s="133"/>
      <c r="EF376" s="133"/>
      <c r="EG376" s="133"/>
      <c r="EH376" s="133"/>
      <c r="EI376" s="133"/>
      <c r="EJ376" s="133"/>
      <c r="EK376" s="133"/>
      <c r="EL376" s="133"/>
      <c r="EM376" s="133"/>
      <c r="EN376" s="133"/>
      <c r="EO376" s="133"/>
      <c r="EP376" s="133"/>
      <c r="EQ376" s="133"/>
      <c r="ER376" s="133"/>
      <c r="ES376" s="133"/>
      <c r="ET376" s="133"/>
      <c r="EU376" s="133"/>
      <c r="EV376" s="133"/>
      <c r="EW376" s="133"/>
      <c r="EX376" s="133"/>
      <c r="EY376" s="133"/>
      <c r="EZ376" s="133"/>
      <c r="FA376" s="133"/>
      <c r="FB376" s="133"/>
      <c r="FC376" s="133"/>
      <c r="FD376" s="133"/>
      <c r="FE376" s="133"/>
      <c r="FF376" s="133"/>
      <c r="FG376" s="133"/>
      <c r="FH376" s="133"/>
      <c r="FI376" s="133"/>
      <c r="FJ376" s="133"/>
      <c r="FK376" s="133"/>
      <c r="FL376" s="133"/>
      <c r="FM376" s="133"/>
      <c r="FN376" s="133"/>
      <c r="FO376" s="133"/>
      <c r="FP376" s="133"/>
      <c r="FQ376" s="133"/>
      <c r="FR376" s="133"/>
      <c r="FS376" s="133"/>
      <c r="FT376" s="133"/>
      <c r="FU376" s="133"/>
      <c r="FV376" s="133"/>
      <c r="FW376" s="133"/>
      <c r="FX376" s="133"/>
      <c r="FY376" s="133"/>
      <c r="FZ376" s="133"/>
      <c r="GA376" s="133"/>
      <c r="GB376" s="133"/>
      <c r="GC376" s="133"/>
      <c r="GD376" s="133"/>
      <c r="GE376" s="133"/>
      <c r="GF376" s="133"/>
      <c r="GG376" s="133"/>
      <c r="GH376" s="133"/>
      <c r="GI376" s="133"/>
      <c r="GJ376" s="133"/>
      <c r="GK376" s="133"/>
      <c r="GL376" s="133"/>
      <c r="GM376" s="133"/>
      <c r="GN376" s="133"/>
      <c r="GO376" s="133"/>
      <c r="GP376" s="133"/>
      <c r="GQ376" s="133"/>
      <c r="GR376" s="133"/>
      <c r="GS376" s="133"/>
    </row>
    <row r="377" spans="1:201">
      <c r="A377" s="132"/>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c r="CZ377" s="133"/>
      <c r="DA377" s="133"/>
      <c r="DB377" s="133"/>
      <c r="DC377" s="133"/>
      <c r="DD377" s="133"/>
      <c r="DE377" s="133"/>
      <c r="DF377" s="133"/>
      <c r="DG377" s="133"/>
      <c r="DH377" s="133"/>
      <c r="DI377" s="133"/>
      <c r="DJ377" s="133"/>
      <c r="DK377" s="133"/>
      <c r="DL377" s="133"/>
      <c r="DM377" s="133"/>
      <c r="DN377" s="133"/>
      <c r="DO377" s="133"/>
      <c r="DP377" s="133"/>
      <c r="DQ377" s="133"/>
      <c r="DR377" s="133"/>
      <c r="DS377" s="133"/>
      <c r="DT377" s="133"/>
      <c r="DU377" s="133"/>
      <c r="DV377" s="133"/>
      <c r="DW377" s="133"/>
      <c r="DX377" s="133"/>
      <c r="DY377" s="133"/>
      <c r="DZ377" s="133"/>
      <c r="EA377" s="133"/>
      <c r="EB377" s="133"/>
      <c r="EC377" s="133"/>
      <c r="ED377" s="133"/>
      <c r="EE377" s="133"/>
      <c r="EF377" s="133"/>
      <c r="EG377" s="133"/>
      <c r="EH377" s="133"/>
      <c r="EI377" s="133"/>
      <c r="EJ377" s="133"/>
      <c r="EK377" s="133"/>
      <c r="EL377" s="133"/>
      <c r="EM377" s="133"/>
      <c r="EN377" s="133"/>
      <c r="EO377" s="133"/>
      <c r="EP377" s="133"/>
      <c r="EQ377" s="133"/>
      <c r="ER377" s="133"/>
      <c r="ES377" s="133"/>
      <c r="ET377" s="133"/>
      <c r="EU377" s="133"/>
      <c r="EV377" s="133"/>
      <c r="EW377" s="133"/>
      <c r="EX377" s="133"/>
      <c r="EY377" s="133"/>
      <c r="EZ377" s="133"/>
      <c r="FA377" s="133"/>
      <c r="FB377" s="133"/>
      <c r="FC377" s="133"/>
      <c r="FD377" s="133"/>
      <c r="FE377" s="133"/>
      <c r="FF377" s="133"/>
      <c r="FG377" s="133"/>
      <c r="FH377" s="133"/>
      <c r="FI377" s="133"/>
      <c r="FJ377" s="133"/>
      <c r="FK377" s="133"/>
      <c r="FL377" s="133"/>
      <c r="FM377" s="133"/>
      <c r="FN377" s="133"/>
      <c r="FO377" s="133"/>
      <c r="FP377" s="133"/>
      <c r="FQ377" s="133"/>
      <c r="FR377" s="133"/>
      <c r="FS377" s="133"/>
      <c r="FT377" s="133"/>
      <c r="FU377" s="133"/>
      <c r="FV377" s="133"/>
      <c r="FW377" s="133"/>
      <c r="FX377" s="133"/>
      <c r="FY377" s="133"/>
      <c r="FZ377" s="133"/>
      <c r="GA377" s="133"/>
      <c r="GB377" s="133"/>
      <c r="GC377" s="133"/>
      <c r="GD377" s="133"/>
      <c r="GE377" s="133"/>
      <c r="GF377" s="133"/>
      <c r="GG377" s="133"/>
      <c r="GH377" s="133"/>
      <c r="GI377" s="133"/>
      <c r="GJ377" s="133"/>
      <c r="GK377" s="133"/>
      <c r="GL377" s="133"/>
      <c r="GM377" s="133"/>
      <c r="GN377" s="133"/>
      <c r="GO377" s="133"/>
      <c r="GP377" s="133"/>
      <c r="GQ377" s="133"/>
      <c r="GR377" s="133"/>
      <c r="GS377" s="133"/>
    </row>
    <row r="378" spans="1:201">
      <c r="A378" s="132"/>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3"/>
      <c r="CO378" s="133"/>
      <c r="CP378" s="133"/>
      <c r="CQ378" s="133"/>
      <c r="CR378" s="133"/>
      <c r="CS378" s="133"/>
      <c r="CT378" s="133"/>
      <c r="CU378" s="133"/>
      <c r="CV378" s="133"/>
      <c r="CW378" s="133"/>
      <c r="CX378" s="133"/>
      <c r="CY378" s="133"/>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3"/>
      <c r="EA378" s="133"/>
      <c r="EB378" s="133"/>
      <c r="EC378" s="133"/>
      <c r="ED378" s="133"/>
      <c r="EE378" s="133"/>
      <c r="EF378" s="133"/>
      <c r="EG378" s="133"/>
      <c r="EH378" s="133"/>
      <c r="EI378" s="133"/>
      <c r="EJ378" s="133"/>
      <c r="EK378" s="133"/>
      <c r="EL378" s="133"/>
      <c r="EM378" s="133"/>
      <c r="EN378" s="133"/>
      <c r="EO378" s="133"/>
      <c r="EP378" s="133"/>
      <c r="EQ378" s="133"/>
      <c r="ER378" s="133"/>
      <c r="ES378" s="133"/>
      <c r="ET378" s="133"/>
      <c r="EU378" s="133"/>
      <c r="EV378" s="133"/>
      <c r="EW378" s="133"/>
      <c r="EX378" s="133"/>
      <c r="EY378" s="133"/>
      <c r="EZ378" s="133"/>
      <c r="FA378" s="133"/>
      <c r="FB378" s="133"/>
      <c r="FC378" s="133"/>
      <c r="FD378" s="133"/>
      <c r="FE378" s="133"/>
      <c r="FF378" s="133"/>
      <c r="FG378" s="133"/>
      <c r="FH378" s="133"/>
      <c r="FI378" s="133"/>
      <c r="FJ378" s="133"/>
      <c r="FK378" s="133"/>
      <c r="FL378" s="133"/>
      <c r="FM378" s="133"/>
      <c r="FN378" s="133"/>
      <c r="FO378" s="133"/>
      <c r="FP378" s="133"/>
      <c r="FQ378" s="133"/>
      <c r="FR378" s="133"/>
      <c r="FS378" s="133"/>
      <c r="FT378" s="133"/>
      <c r="FU378" s="133"/>
      <c r="FV378" s="133"/>
      <c r="FW378" s="133"/>
      <c r="FX378" s="133"/>
      <c r="FY378" s="133"/>
      <c r="FZ378" s="133"/>
      <c r="GA378" s="133"/>
      <c r="GB378" s="133"/>
      <c r="GC378" s="133"/>
      <c r="GD378" s="133"/>
      <c r="GE378" s="133"/>
      <c r="GF378" s="133"/>
      <c r="GG378" s="133"/>
      <c r="GH378" s="133"/>
      <c r="GI378" s="133"/>
      <c r="GJ378" s="133"/>
      <c r="GK378" s="133"/>
      <c r="GL378" s="133"/>
      <c r="GM378" s="133"/>
      <c r="GN378" s="133"/>
      <c r="GO378" s="133"/>
      <c r="GP378" s="133"/>
      <c r="GQ378" s="133"/>
      <c r="GR378" s="133"/>
      <c r="GS378" s="133"/>
    </row>
    <row r="379" spans="1:201">
      <c r="A379" s="132"/>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33"/>
      <c r="CC379" s="133"/>
      <c r="CD379" s="133"/>
      <c r="CE379" s="133"/>
      <c r="CF379" s="133"/>
      <c r="CG379" s="133"/>
      <c r="CH379" s="133"/>
      <c r="CI379" s="133"/>
      <c r="CJ379" s="133"/>
      <c r="CK379" s="133"/>
      <c r="CL379" s="133"/>
      <c r="CM379" s="133"/>
      <c r="CN379" s="133"/>
      <c r="CO379" s="133"/>
      <c r="CP379" s="133"/>
      <c r="CQ379" s="133"/>
      <c r="CR379" s="133"/>
      <c r="CS379" s="133"/>
      <c r="CT379" s="133"/>
      <c r="CU379" s="133"/>
      <c r="CV379" s="133"/>
      <c r="CW379" s="133"/>
      <c r="CX379" s="133"/>
      <c r="CY379" s="133"/>
      <c r="CZ379" s="133"/>
      <c r="DA379" s="133"/>
      <c r="DB379" s="133"/>
      <c r="DC379" s="133"/>
      <c r="DD379" s="133"/>
      <c r="DE379" s="133"/>
      <c r="DF379" s="133"/>
      <c r="DG379" s="133"/>
      <c r="DH379" s="133"/>
      <c r="DI379" s="133"/>
      <c r="DJ379" s="133"/>
      <c r="DK379" s="133"/>
      <c r="DL379" s="133"/>
      <c r="DM379" s="133"/>
      <c r="DN379" s="133"/>
      <c r="DO379" s="133"/>
      <c r="DP379" s="133"/>
      <c r="DQ379" s="133"/>
      <c r="DR379" s="133"/>
      <c r="DS379" s="133"/>
      <c r="DT379" s="133"/>
      <c r="DU379" s="133"/>
      <c r="DV379" s="133"/>
      <c r="DW379" s="133"/>
      <c r="DX379" s="133"/>
      <c r="DY379" s="133"/>
      <c r="DZ379" s="133"/>
      <c r="EA379" s="133"/>
      <c r="EB379" s="133"/>
      <c r="EC379" s="133"/>
      <c r="ED379" s="133"/>
      <c r="EE379" s="133"/>
      <c r="EF379" s="133"/>
      <c r="EG379" s="133"/>
      <c r="EH379" s="133"/>
      <c r="EI379" s="133"/>
      <c r="EJ379" s="133"/>
      <c r="EK379" s="133"/>
      <c r="EL379" s="133"/>
      <c r="EM379" s="133"/>
      <c r="EN379" s="133"/>
      <c r="EO379" s="133"/>
      <c r="EP379" s="133"/>
      <c r="EQ379" s="133"/>
      <c r="ER379" s="133"/>
      <c r="ES379" s="133"/>
      <c r="ET379" s="133"/>
      <c r="EU379" s="133"/>
      <c r="EV379" s="133"/>
      <c r="EW379" s="133"/>
      <c r="EX379" s="133"/>
      <c r="EY379" s="133"/>
      <c r="EZ379" s="133"/>
      <c r="FA379" s="133"/>
      <c r="FB379" s="133"/>
      <c r="FC379" s="133"/>
      <c r="FD379" s="133"/>
      <c r="FE379" s="133"/>
      <c r="FF379" s="133"/>
      <c r="FG379" s="133"/>
      <c r="FH379" s="133"/>
      <c r="FI379" s="133"/>
      <c r="FJ379" s="133"/>
      <c r="FK379" s="133"/>
      <c r="FL379" s="133"/>
      <c r="FM379" s="133"/>
      <c r="FN379" s="133"/>
      <c r="FO379" s="133"/>
      <c r="FP379" s="133"/>
      <c r="FQ379" s="133"/>
      <c r="FR379" s="133"/>
      <c r="FS379" s="133"/>
      <c r="FT379" s="133"/>
      <c r="FU379" s="133"/>
      <c r="FV379" s="133"/>
      <c r="FW379" s="133"/>
      <c r="FX379" s="133"/>
      <c r="FY379" s="133"/>
      <c r="FZ379" s="133"/>
      <c r="GA379" s="133"/>
      <c r="GB379" s="133"/>
      <c r="GC379" s="133"/>
      <c r="GD379" s="133"/>
      <c r="GE379" s="133"/>
      <c r="GF379" s="133"/>
      <c r="GG379" s="133"/>
      <c r="GH379" s="133"/>
      <c r="GI379" s="133"/>
      <c r="GJ379" s="133"/>
      <c r="GK379" s="133"/>
      <c r="GL379" s="133"/>
      <c r="GM379" s="133"/>
      <c r="GN379" s="133"/>
      <c r="GO379" s="133"/>
      <c r="GP379" s="133"/>
      <c r="GQ379" s="133"/>
      <c r="GR379" s="133"/>
      <c r="GS379" s="133"/>
    </row>
    <row r="380" spans="1:201">
      <c r="A380" s="132"/>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c r="CQ380" s="133"/>
      <c r="CR380" s="133"/>
      <c r="CS380" s="133"/>
      <c r="CT380" s="133"/>
      <c r="CU380" s="133"/>
      <c r="CV380" s="133"/>
      <c r="CW380" s="133"/>
      <c r="CX380" s="133"/>
      <c r="CY380" s="133"/>
      <c r="CZ380" s="133"/>
      <c r="DA380" s="133"/>
      <c r="DB380" s="133"/>
      <c r="DC380" s="133"/>
      <c r="DD380" s="133"/>
      <c r="DE380" s="133"/>
      <c r="DF380" s="133"/>
      <c r="DG380" s="133"/>
      <c r="DH380" s="133"/>
      <c r="DI380" s="133"/>
      <c r="DJ380" s="133"/>
      <c r="DK380" s="133"/>
      <c r="DL380" s="133"/>
      <c r="DM380" s="133"/>
      <c r="DN380" s="133"/>
      <c r="DO380" s="133"/>
      <c r="DP380" s="133"/>
      <c r="DQ380" s="133"/>
      <c r="DR380" s="133"/>
      <c r="DS380" s="133"/>
      <c r="DT380" s="133"/>
      <c r="DU380" s="133"/>
      <c r="DV380" s="133"/>
      <c r="DW380" s="133"/>
      <c r="DX380" s="133"/>
      <c r="DY380" s="133"/>
      <c r="DZ380" s="133"/>
      <c r="EA380" s="133"/>
      <c r="EB380" s="133"/>
      <c r="EC380" s="133"/>
      <c r="ED380" s="133"/>
      <c r="EE380" s="133"/>
      <c r="EF380" s="133"/>
      <c r="EG380" s="133"/>
      <c r="EH380" s="133"/>
      <c r="EI380" s="133"/>
      <c r="EJ380" s="133"/>
      <c r="EK380" s="133"/>
      <c r="EL380" s="133"/>
      <c r="EM380" s="133"/>
      <c r="EN380" s="133"/>
      <c r="EO380" s="133"/>
      <c r="EP380" s="133"/>
      <c r="EQ380" s="133"/>
      <c r="ER380" s="133"/>
      <c r="ES380" s="133"/>
      <c r="ET380" s="133"/>
      <c r="EU380" s="133"/>
      <c r="EV380" s="133"/>
      <c r="EW380" s="133"/>
      <c r="EX380" s="133"/>
      <c r="EY380" s="133"/>
      <c r="EZ380" s="133"/>
      <c r="FA380" s="133"/>
      <c r="FB380" s="133"/>
      <c r="FC380" s="133"/>
      <c r="FD380" s="133"/>
      <c r="FE380" s="133"/>
      <c r="FF380" s="133"/>
      <c r="FG380" s="133"/>
      <c r="FH380" s="133"/>
      <c r="FI380" s="133"/>
      <c r="FJ380" s="133"/>
      <c r="FK380" s="133"/>
      <c r="FL380" s="133"/>
      <c r="FM380" s="133"/>
      <c r="FN380" s="133"/>
      <c r="FO380" s="133"/>
      <c r="FP380" s="133"/>
      <c r="FQ380" s="133"/>
      <c r="FR380" s="133"/>
      <c r="FS380" s="133"/>
      <c r="FT380" s="133"/>
      <c r="FU380" s="133"/>
      <c r="FV380" s="133"/>
      <c r="FW380" s="133"/>
      <c r="FX380" s="133"/>
      <c r="FY380" s="133"/>
      <c r="FZ380" s="133"/>
      <c r="GA380" s="133"/>
      <c r="GB380" s="133"/>
      <c r="GC380" s="133"/>
      <c r="GD380" s="133"/>
      <c r="GE380" s="133"/>
      <c r="GF380" s="133"/>
      <c r="GG380" s="133"/>
      <c r="GH380" s="133"/>
      <c r="GI380" s="133"/>
      <c r="GJ380" s="133"/>
      <c r="GK380" s="133"/>
      <c r="GL380" s="133"/>
      <c r="GM380" s="133"/>
      <c r="GN380" s="133"/>
      <c r="GO380" s="133"/>
      <c r="GP380" s="133"/>
      <c r="GQ380" s="133"/>
      <c r="GR380" s="133"/>
      <c r="GS380" s="133"/>
    </row>
    <row r="381" spans="1:201">
      <c r="A381" s="132"/>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c r="CQ381" s="133"/>
      <c r="CR381" s="133"/>
      <c r="CS381" s="133"/>
      <c r="CT381" s="133"/>
      <c r="CU381" s="133"/>
      <c r="CV381" s="133"/>
      <c r="CW381" s="133"/>
      <c r="CX381" s="133"/>
      <c r="CY381" s="133"/>
      <c r="CZ381" s="133"/>
      <c r="DA381" s="133"/>
      <c r="DB381" s="133"/>
      <c r="DC381" s="133"/>
      <c r="DD381" s="133"/>
      <c r="DE381" s="133"/>
      <c r="DF381" s="133"/>
      <c r="DG381" s="133"/>
      <c r="DH381" s="133"/>
      <c r="DI381" s="133"/>
      <c r="DJ381" s="133"/>
      <c r="DK381" s="133"/>
      <c r="DL381" s="133"/>
      <c r="DM381" s="133"/>
      <c r="DN381" s="133"/>
      <c r="DO381" s="133"/>
      <c r="DP381" s="133"/>
      <c r="DQ381" s="133"/>
      <c r="DR381" s="133"/>
      <c r="DS381" s="133"/>
      <c r="DT381" s="133"/>
      <c r="DU381" s="133"/>
      <c r="DV381" s="133"/>
      <c r="DW381" s="133"/>
      <c r="DX381" s="133"/>
      <c r="DY381" s="133"/>
      <c r="DZ381" s="133"/>
      <c r="EA381" s="133"/>
      <c r="EB381" s="133"/>
      <c r="EC381" s="133"/>
      <c r="ED381" s="133"/>
      <c r="EE381" s="133"/>
      <c r="EF381" s="133"/>
      <c r="EG381" s="133"/>
      <c r="EH381" s="133"/>
      <c r="EI381" s="133"/>
      <c r="EJ381" s="133"/>
      <c r="EK381" s="133"/>
      <c r="EL381" s="133"/>
      <c r="EM381" s="133"/>
      <c r="EN381" s="133"/>
      <c r="EO381" s="133"/>
      <c r="EP381" s="133"/>
      <c r="EQ381" s="133"/>
      <c r="ER381" s="133"/>
      <c r="ES381" s="133"/>
      <c r="ET381" s="133"/>
      <c r="EU381" s="133"/>
      <c r="EV381" s="133"/>
      <c r="EW381" s="133"/>
      <c r="EX381" s="133"/>
      <c r="EY381" s="133"/>
      <c r="EZ381" s="133"/>
      <c r="FA381" s="133"/>
      <c r="FB381" s="133"/>
      <c r="FC381" s="133"/>
      <c r="FD381" s="133"/>
      <c r="FE381" s="133"/>
      <c r="FF381" s="133"/>
      <c r="FG381" s="133"/>
      <c r="FH381" s="133"/>
      <c r="FI381" s="133"/>
      <c r="FJ381" s="133"/>
      <c r="FK381" s="133"/>
      <c r="FL381" s="133"/>
      <c r="FM381" s="133"/>
      <c r="FN381" s="133"/>
      <c r="FO381" s="133"/>
      <c r="FP381" s="133"/>
      <c r="FQ381" s="133"/>
      <c r="FR381" s="133"/>
      <c r="FS381" s="133"/>
      <c r="FT381" s="133"/>
      <c r="FU381" s="133"/>
      <c r="FV381" s="133"/>
      <c r="FW381" s="133"/>
      <c r="FX381" s="133"/>
      <c r="FY381" s="133"/>
      <c r="FZ381" s="133"/>
      <c r="GA381" s="133"/>
      <c r="GB381" s="133"/>
      <c r="GC381" s="133"/>
      <c r="GD381" s="133"/>
      <c r="GE381" s="133"/>
      <c r="GF381" s="133"/>
      <c r="GG381" s="133"/>
      <c r="GH381" s="133"/>
      <c r="GI381" s="133"/>
      <c r="GJ381" s="133"/>
      <c r="GK381" s="133"/>
      <c r="GL381" s="133"/>
      <c r="GM381" s="133"/>
      <c r="GN381" s="133"/>
      <c r="GO381" s="133"/>
      <c r="GP381" s="133"/>
      <c r="GQ381" s="133"/>
      <c r="GR381" s="133"/>
      <c r="GS381" s="133"/>
    </row>
    <row r="382" spans="1:201">
      <c r="A382" s="132"/>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c r="CQ382" s="133"/>
      <c r="CR382" s="133"/>
      <c r="CS382" s="133"/>
      <c r="CT382" s="133"/>
      <c r="CU382" s="133"/>
      <c r="CV382" s="133"/>
      <c r="CW382" s="133"/>
      <c r="CX382" s="133"/>
      <c r="CY382" s="133"/>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3"/>
      <c r="EA382" s="133"/>
      <c r="EB382" s="133"/>
      <c r="EC382" s="133"/>
      <c r="ED382" s="133"/>
      <c r="EE382" s="133"/>
      <c r="EF382" s="133"/>
      <c r="EG382" s="133"/>
      <c r="EH382" s="133"/>
      <c r="EI382" s="133"/>
      <c r="EJ382" s="133"/>
      <c r="EK382" s="133"/>
      <c r="EL382" s="133"/>
      <c r="EM382" s="133"/>
      <c r="EN382" s="133"/>
      <c r="EO382" s="133"/>
      <c r="EP382" s="133"/>
      <c r="EQ382" s="133"/>
      <c r="ER382" s="133"/>
      <c r="ES382" s="133"/>
      <c r="ET382" s="133"/>
      <c r="EU382" s="133"/>
      <c r="EV382" s="133"/>
      <c r="EW382" s="133"/>
      <c r="EX382" s="133"/>
      <c r="EY382" s="133"/>
      <c r="EZ382" s="133"/>
      <c r="FA382" s="133"/>
      <c r="FB382" s="133"/>
      <c r="FC382" s="133"/>
      <c r="FD382" s="133"/>
      <c r="FE382" s="133"/>
      <c r="FF382" s="133"/>
      <c r="FG382" s="133"/>
      <c r="FH382" s="133"/>
      <c r="FI382" s="133"/>
      <c r="FJ382" s="133"/>
      <c r="FK382" s="133"/>
      <c r="FL382" s="133"/>
      <c r="FM382" s="133"/>
      <c r="FN382" s="133"/>
      <c r="FO382" s="133"/>
      <c r="FP382" s="133"/>
      <c r="FQ382" s="133"/>
      <c r="FR382" s="133"/>
      <c r="FS382" s="133"/>
      <c r="FT382" s="133"/>
      <c r="FU382" s="133"/>
      <c r="FV382" s="133"/>
      <c r="FW382" s="133"/>
      <c r="FX382" s="133"/>
      <c r="FY382" s="133"/>
      <c r="FZ382" s="133"/>
      <c r="GA382" s="133"/>
      <c r="GB382" s="133"/>
      <c r="GC382" s="133"/>
      <c r="GD382" s="133"/>
      <c r="GE382" s="133"/>
      <c r="GF382" s="133"/>
      <c r="GG382" s="133"/>
      <c r="GH382" s="133"/>
      <c r="GI382" s="133"/>
      <c r="GJ382" s="133"/>
      <c r="GK382" s="133"/>
      <c r="GL382" s="133"/>
      <c r="GM382" s="133"/>
      <c r="GN382" s="133"/>
      <c r="GO382" s="133"/>
      <c r="GP382" s="133"/>
      <c r="GQ382" s="133"/>
      <c r="GR382" s="133"/>
      <c r="GS382" s="133"/>
    </row>
    <row r="383" spans="1:201">
      <c r="A383" s="132"/>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33"/>
      <c r="CC383" s="133"/>
      <c r="CD383" s="133"/>
      <c r="CE383" s="133"/>
      <c r="CF383" s="133"/>
      <c r="CG383" s="133"/>
      <c r="CH383" s="133"/>
      <c r="CI383" s="133"/>
      <c r="CJ383" s="133"/>
      <c r="CK383" s="133"/>
      <c r="CL383" s="133"/>
      <c r="CM383" s="133"/>
      <c r="CN383" s="133"/>
      <c r="CO383" s="133"/>
      <c r="CP383" s="133"/>
      <c r="CQ383" s="133"/>
      <c r="CR383" s="133"/>
      <c r="CS383" s="133"/>
      <c r="CT383" s="133"/>
      <c r="CU383" s="133"/>
      <c r="CV383" s="133"/>
      <c r="CW383" s="133"/>
      <c r="CX383" s="133"/>
      <c r="CY383" s="133"/>
      <c r="CZ383" s="133"/>
      <c r="DA383" s="133"/>
      <c r="DB383" s="133"/>
      <c r="DC383" s="133"/>
      <c r="DD383" s="133"/>
      <c r="DE383" s="133"/>
      <c r="DF383" s="133"/>
      <c r="DG383" s="133"/>
      <c r="DH383" s="133"/>
      <c r="DI383" s="133"/>
      <c r="DJ383" s="133"/>
      <c r="DK383" s="133"/>
      <c r="DL383" s="133"/>
      <c r="DM383" s="133"/>
      <c r="DN383" s="133"/>
      <c r="DO383" s="133"/>
      <c r="DP383" s="133"/>
      <c r="DQ383" s="133"/>
      <c r="DR383" s="133"/>
      <c r="DS383" s="133"/>
      <c r="DT383" s="133"/>
      <c r="DU383" s="133"/>
      <c r="DV383" s="133"/>
      <c r="DW383" s="133"/>
      <c r="DX383" s="133"/>
      <c r="DY383" s="133"/>
      <c r="DZ383" s="133"/>
      <c r="EA383" s="133"/>
      <c r="EB383" s="133"/>
      <c r="EC383" s="133"/>
      <c r="ED383" s="133"/>
      <c r="EE383" s="133"/>
      <c r="EF383" s="133"/>
      <c r="EG383" s="133"/>
      <c r="EH383" s="133"/>
      <c r="EI383" s="133"/>
      <c r="EJ383" s="133"/>
      <c r="EK383" s="133"/>
      <c r="EL383" s="133"/>
      <c r="EM383" s="133"/>
      <c r="EN383" s="133"/>
      <c r="EO383" s="133"/>
      <c r="EP383" s="133"/>
      <c r="EQ383" s="133"/>
      <c r="ER383" s="133"/>
      <c r="ES383" s="133"/>
      <c r="ET383" s="133"/>
      <c r="EU383" s="133"/>
      <c r="EV383" s="133"/>
      <c r="EW383" s="133"/>
      <c r="EX383" s="133"/>
      <c r="EY383" s="133"/>
      <c r="EZ383" s="133"/>
      <c r="FA383" s="133"/>
      <c r="FB383" s="133"/>
      <c r="FC383" s="133"/>
      <c r="FD383" s="133"/>
      <c r="FE383" s="133"/>
      <c r="FF383" s="133"/>
      <c r="FG383" s="133"/>
      <c r="FH383" s="133"/>
      <c r="FI383" s="133"/>
      <c r="FJ383" s="133"/>
      <c r="FK383" s="133"/>
      <c r="FL383" s="133"/>
      <c r="FM383" s="133"/>
      <c r="FN383" s="133"/>
      <c r="FO383" s="133"/>
      <c r="FP383" s="133"/>
      <c r="FQ383" s="133"/>
      <c r="FR383" s="133"/>
      <c r="FS383" s="133"/>
      <c r="FT383" s="133"/>
      <c r="FU383" s="133"/>
      <c r="FV383" s="133"/>
      <c r="FW383" s="133"/>
      <c r="FX383" s="133"/>
      <c r="FY383" s="133"/>
      <c r="FZ383" s="133"/>
      <c r="GA383" s="133"/>
      <c r="GB383" s="133"/>
      <c r="GC383" s="133"/>
      <c r="GD383" s="133"/>
      <c r="GE383" s="133"/>
      <c r="GF383" s="133"/>
      <c r="GG383" s="133"/>
      <c r="GH383" s="133"/>
      <c r="GI383" s="133"/>
      <c r="GJ383" s="133"/>
      <c r="GK383" s="133"/>
      <c r="GL383" s="133"/>
      <c r="GM383" s="133"/>
      <c r="GN383" s="133"/>
      <c r="GO383" s="133"/>
      <c r="GP383" s="133"/>
      <c r="GQ383" s="133"/>
      <c r="GR383" s="133"/>
      <c r="GS383" s="133"/>
    </row>
    <row r="384" spans="1:201">
      <c r="A384" s="132"/>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c r="CQ384" s="133"/>
      <c r="CR384" s="133"/>
      <c r="CS384" s="133"/>
      <c r="CT384" s="133"/>
      <c r="CU384" s="133"/>
      <c r="CV384" s="133"/>
      <c r="CW384" s="133"/>
      <c r="CX384" s="133"/>
      <c r="CY384" s="133"/>
      <c r="CZ384" s="133"/>
      <c r="DA384" s="133"/>
      <c r="DB384" s="133"/>
      <c r="DC384" s="133"/>
      <c r="DD384" s="133"/>
      <c r="DE384" s="133"/>
      <c r="DF384" s="133"/>
      <c r="DG384" s="133"/>
      <c r="DH384" s="133"/>
      <c r="DI384" s="133"/>
      <c r="DJ384" s="133"/>
      <c r="DK384" s="133"/>
      <c r="DL384" s="133"/>
      <c r="DM384" s="133"/>
      <c r="DN384" s="133"/>
      <c r="DO384" s="133"/>
      <c r="DP384" s="133"/>
      <c r="DQ384" s="133"/>
      <c r="DR384" s="133"/>
      <c r="DS384" s="133"/>
      <c r="DT384" s="133"/>
      <c r="DU384" s="133"/>
      <c r="DV384" s="133"/>
      <c r="DW384" s="133"/>
      <c r="DX384" s="133"/>
      <c r="DY384" s="133"/>
      <c r="DZ384" s="133"/>
      <c r="EA384" s="133"/>
      <c r="EB384" s="133"/>
      <c r="EC384" s="133"/>
      <c r="ED384" s="133"/>
      <c r="EE384" s="133"/>
      <c r="EF384" s="133"/>
      <c r="EG384" s="133"/>
      <c r="EH384" s="133"/>
      <c r="EI384" s="133"/>
      <c r="EJ384" s="133"/>
      <c r="EK384" s="133"/>
      <c r="EL384" s="133"/>
      <c r="EM384" s="133"/>
      <c r="EN384" s="133"/>
      <c r="EO384" s="133"/>
      <c r="EP384" s="133"/>
      <c r="EQ384" s="133"/>
      <c r="ER384" s="133"/>
      <c r="ES384" s="133"/>
      <c r="ET384" s="133"/>
      <c r="EU384" s="133"/>
      <c r="EV384" s="133"/>
      <c r="EW384" s="133"/>
      <c r="EX384" s="133"/>
      <c r="EY384" s="133"/>
      <c r="EZ384" s="133"/>
      <c r="FA384" s="133"/>
      <c r="FB384" s="133"/>
      <c r="FC384" s="133"/>
      <c r="FD384" s="133"/>
      <c r="FE384" s="133"/>
      <c r="FF384" s="133"/>
      <c r="FG384" s="133"/>
      <c r="FH384" s="133"/>
      <c r="FI384" s="133"/>
      <c r="FJ384" s="133"/>
      <c r="FK384" s="133"/>
      <c r="FL384" s="133"/>
      <c r="FM384" s="133"/>
      <c r="FN384" s="133"/>
      <c r="FO384" s="133"/>
      <c r="FP384" s="133"/>
      <c r="FQ384" s="133"/>
      <c r="FR384" s="133"/>
      <c r="FS384" s="133"/>
      <c r="FT384" s="133"/>
      <c r="FU384" s="133"/>
      <c r="FV384" s="133"/>
      <c r="FW384" s="133"/>
      <c r="FX384" s="133"/>
      <c r="FY384" s="133"/>
      <c r="FZ384" s="133"/>
      <c r="GA384" s="133"/>
      <c r="GB384" s="133"/>
      <c r="GC384" s="133"/>
      <c r="GD384" s="133"/>
      <c r="GE384" s="133"/>
      <c r="GF384" s="133"/>
      <c r="GG384" s="133"/>
      <c r="GH384" s="133"/>
      <c r="GI384" s="133"/>
      <c r="GJ384" s="133"/>
      <c r="GK384" s="133"/>
      <c r="GL384" s="133"/>
      <c r="GM384" s="133"/>
      <c r="GN384" s="133"/>
      <c r="GO384" s="133"/>
      <c r="GP384" s="133"/>
      <c r="GQ384" s="133"/>
      <c r="GR384" s="133"/>
      <c r="GS384" s="133"/>
    </row>
    <row r="385" spans="1:201">
      <c r="A385" s="132"/>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33"/>
      <c r="BM385" s="133"/>
      <c r="BN385" s="133"/>
      <c r="BO385" s="133"/>
      <c r="BP385" s="133"/>
      <c r="BQ385" s="133"/>
      <c r="BR385" s="133"/>
      <c r="BS385" s="133"/>
      <c r="BT385" s="133"/>
      <c r="BU385" s="133"/>
      <c r="BV385" s="133"/>
      <c r="BW385" s="133"/>
      <c r="BX385" s="133"/>
      <c r="BY385" s="133"/>
      <c r="BZ385" s="133"/>
      <c r="CA385" s="133"/>
      <c r="CB385" s="133"/>
      <c r="CC385" s="133"/>
      <c r="CD385" s="133"/>
      <c r="CE385" s="133"/>
      <c r="CF385" s="133"/>
      <c r="CG385" s="133"/>
      <c r="CH385" s="133"/>
      <c r="CI385" s="133"/>
      <c r="CJ385" s="133"/>
      <c r="CK385" s="133"/>
      <c r="CL385" s="133"/>
      <c r="CM385" s="133"/>
      <c r="CN385" s="133"/>
      <c r="CO385" s="133"/>
      <c r="CP385" s="133"/>
      <c r="CQ385" s="133"/>
      <c r="CR385" s="133"/>
      <c r="CS385" s="133"/>
      <c r="CT385" s="133"/>
      <c r="CU385" s="133"/>
      <c r="CV385" s="133"/>
      <c r="CW385" s="133"/>
      <c r="CX385" s="133"/>
      <c r="CY385" s="133"/>
      <c r="CZ385" s="133"/>
      <c r="DA385" s="133"/>
      <c r="DB385" s="133"/>
      <c r="DC385" s="133"/>
      <c r="DD385" s="133"/>
      <c r="DE385" s="133"/>
      <c r="DF385" s="133"/>
      <c r="DG385" s="133"/>
      <c r="DH385" s="133"/>
      <c r="DI385" s="133"/>
      <c r="DJ385" s="133"/>
      <c r="DK385" s="133"/>
      <c r="DL385" s="133"/>
      <c r="DM385" s="133"/>
      <c r="DN385" s="133"/>
      <c r="DO385" s="133"/>
      <c r="DP385" s="133"/>
      <c r="DQ385" s="133"/>
      <c r="DR385" s="133"/>
      <c r="DS385" s="133"/>
      <c r="DT385" s="133"/>
      <c r="DU385" s="133"/>
      <c r="DV385" s="133"/>
      <c r="DW385" s="133"/>
      <c r="DX385" s="133"/>
      <c r="DY385" s="133"/>
      <c r="DZ385" s="133"/>
      <c r="EA385" s="133"/>
      <c r="EB385" s="133"/>
      <c r="EC385" s="133"/>
      <c r="ED385" s="133"/>
      <c r="EE385" s="133"/>
      <c r="EF385" s="133"/>
      <c r="EG385" s="133"/>
      <c r="EH385" s="133"/>
      <c r="EI385" s="133"/>
      <c r="EJ385" s="133"/>
      <c r="EK385" s="133"/>
      <c r="EL385" s="133"/>
      <c r="EM385" s="133"/>
      <c r="EN385" s="133"/>
      <c r="EO385" s="133"/>
      <c r="EP385" s="133"/>
      <c r="EQ385" s="133"/>
      <c r="ER385" s="133"/>
      <c r="ES385" s="133"/>
      <c r="ET385" s="133"/>
      <c r="EU385" s="133"/>
      <c r="EV385" s="133"/>
      <c r="EW385" s="133"/>
      <c r="EX385" s="133"/>
      <c r="EY385" s="133"/>
      <c r="EZ385" s="133"/>
      <c r="FA385" s="133"/>
      <c r="FB385" s="133"/>
      <c r="FC385" s="133"/>
      <c r="FD385" s="133"/>
      <c r="FE385" s="133"/>
      <c r="FF385" s="133"/>
      <c r="FG385" s="133"/>
      <c r="FH385" s="133"/>
      <c r="FI385" s="133"/>
      <c r="FJ385" s="133"/>
      <c r="FK385" s="133"/>
      <c r="FL385" s="133"/>
      <c r="FM385" s="133"/>
      <c r="FN385" s="133"/>
      <c r="FO385" s="133"/>
      <c r="FP385" s="133"/>
      <c r="FQ385" s="133"/>
      <c r="FR385" s="133"/>
      <c r="FS385" s="133"/>
      <c r="FT385" s="133"/>
      <c r="FU385" s="133"/>
      <c r="FV385" s="133"/>
      <c r="FW385" s="133"/>
      <c r="FX385" s="133"/>
      <c r="FY385" s="133"/>
      <c r="FZ385" s="133"/>
      <c r="GA385" s="133"/>
      <c r="GB385" s="133"/>
      <c r="GC385" s="133"/>
      <c r="GD385" s="133"/>
      <c r="GE385" s="133"/>
      <c r="GF385" s="133"/>
      <c r="GG385" s="133"/>
      <c r="GH385" s="133"/>
      <c r="GI385" s="133"/>
      <c r="GJ385" s="133"/>
      <c r="GK385" s="133"/>
      <c r="GL385" s="133"/>
      <c r="GM385" s="133"/>
      <c r="GN385" s="133"/>
      <c r="GO385" s="133"/>
      <c r="GP385" s="133"/>
      <c r="GQ385" s="133"/>
      <c r="GR385" s="133"/>
      <c r="GS385" s="133"/>
    </row>
    <row r="386" spans="1:201">
      <c r="A386" s="132"/>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3"/>
      <c r="BM386" s="133"/>
      <c r="BN386" s="133"/>
      <c r="BO386" s="133"/>
      <c r="BP386" s="133"/>
      <c r="BQ386" s="133"/>
      <c r="BR386" s="133"/>
      <c r="BS386" s="133"/>
      <c r="BT386" s="133"/>
      <c r="BU386" s="133"/>
      <c r="BV386" s="133"/>
      <c r="BW386" s="133"/>
      <c r="BX386" s="133"/>
      <c r="BY386" s="133"/>
      <c r="BZ386" s="133"/>
      <c r="CA386" s="133"/>
      <c r="CB386" s="133"/>
      <c r="CC386" s="133"/>
      <c r="CD386" s="133"/>
      <c r="CE386" s="133"/>
      <c r="CF386" s="133"/>
      <c r="CG386" s="133"/>
      <c r="CH386" s="133"/>
      <c r="CI386" s="133"/>
      <c r="CJ386" s="133"/>
      <c r="CK386" s="133"/>
      <c r="CL386" s="133"/>
      <c r="CM386" s="133"/>
      <c r="CN386" s="133"/>
      <c r="CO386" s="133"/>
      <c r="CP386" s="133"/>
      <c r="CQ386" s="133"/>
      <c r="CR386" s="133"/>
      <c r="CS386" s="133"/>
      <c r="CT386" s="133"/>
      <c r="CU386" s="133"/>
      <c r="CV386" s="133"/>
      <c r="CW386" s="133"/>
      <c r="CX386" s="133"/>
      <c r="CY386" s="133"/>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3"/>
      <c r="EA386" s="133"/>
      <c r="EB386" s="133"/>
      <c r="EC386" s="133"/>
      <c r="ED386" s="133"/>
      <c r="EE386" s="133"/>
      <c r="EF386" s="133"/>
      <c r="EG386" s="133"/>
      <c r="EH386" s="133"/>
      <c r="EI386" s="133"/>
      <c r="EJ386" s="133"/>
      <c r="EK386" s="133"/>
      <c r="EL386" s="133"/>
      <c r="EM386" s="133"/>
      <c r="EN386" s="133"/>
      <c r="EO386" s="133"/>
      <c r="EP386" s="133"/>
      <c r="EQ386" s="133"/>
      <c r="ER386" s="133"/>
      <c r="ES386" s="133"/>
      <c r="ET386" s="133"/>
      <c r="EU386" s="133"/>
      <c r="EV386" s="133"/>
      <c r="EW386" s="133"/>
      <c r="EX386" s="133"/>
      <c r="EY386" s="133"/>
      <c r="EZ386" s="133"/>
      <c r="FA386" s="133"/>
      <c r="FB386" s="133"/>
      <c r="FC386" s="133"/>
      <c r="FD386" s="133"/>
      <c r="FE386" s="133"/>
      <c r="FF386" s="133"/>
      <c r="FG386" s="133"/>
      <c r="FH386" s="133"/>
      <c r="FI386" s="133"/>
      <c r="FJ386" s="133"/>
      <c r="FK386" s="133"/>
      <c r="FL386" s="133"/>
      <c r="FM386" s="133"/>
      <c r="FN386" s="133"/>
      <c r="FO386" s="133"/>
      <c r="FP386" s="133"/>
      <c r="FQ386" s="133"/>
      <c r="FR386" s="133"/>
      <c r="FS386" s="133"/>
      <c r="FT386" s="133"/>
      <c r="FU386" s="133"/>
      <c r="FV386" s="133"/>
      <c r="FW386" s="133"/>
      <c r="FX386" s="133"/>
      <c r="FY386" s="133"/>
      <c r="FZ386" s="133"/>
      <c r="GA386" s="133"/>
      <c r="GB386" s="133"/>
      <c r="GC386" s="133"/>
      <c r="GD386" s="133"/>
      <c r="GE386" s="133"/>
      <c r="GF386" s="133"/>
      <c r="GG386" s="133"/>
      <c r="GH386" s="133"/>
      <c r="GI386" s="133"/>
      <c r="GJ386" s="133"/>
      <c r="GK386" s="133"/>
      <c r="GL386" s="133"/>
      <c r="GM386" s="133"/>
      <c r="GN386" s="133"/>
      <c r="GO386" s="133"/>
      <c r="GP386" s="133"/>
      <c r="GQ386" s="133"/>
      <c r="GR386" s="133"/>
      <c r="GS386" s="133"/>
    </row>
    <row r="387" spans="1:201">
      <c r="A387" s="132"/>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c r="CQ387" s="133"/>
      <c r="CR387" s="133"/>
      <c r="CS387" s="133"/>
      <c r="CT387" s="133"/>
      <c r="CU387" s="133"/>
      <c r="CV387" s="133"/>
      <c r="CW387" s="133"/>
      <c r="CX387" s="133"/>
      <c r="CY387" s="133"/>
      <c r="CZ387" s="133"/>
      <c r="DA387" s="133"/>
      <c r="DB387" s="133"/>
      <c r="DC387" s="133"/>
      <c r="DD387" s="133"/>
      <c r="DE387" s="133"/>
      <c r="DF387" s="133"/>
      <c r="DG387" s="133"/>
      <c r="DH387" s="133"/>
      <c r="DI387" s="133"/>
      <c r="DJ387" s="133"/>
      <c r="DK387" s="133"/>
      <c r="DL387" s="133"/>
      <c r="DM387" s="133"/>
      <c r="DN387" s="133"/>
      <c r="DO387" s="133"/>
      <c r="DP387" s="133"/>
      <c r="DQ387" s="133"/>
      <c r="DR387" s="133"/>
      <c r="DS387" s="133"/>
      <c r="DT387" s="133"/>
      <c r="DU387" s="133"/>
      <c r="DV387" s="133"/>
      <c r="DW387" s="133"/>
      <c r="DX387" s="133"/>
      <c r="DY387" s="133"/>
      <c r="DZ387" s="133"/>
      <c r="EA387" s="133"/>
      <c r="EB387" s="133"/>
      <c r="EC387" s="133"/>
      <c r="ED387" s="133"/>
      <c r="EE387" s="133"/>
      <c r="EF387" s="133"/>
      <c r="EG387" s="133"/>
      <c r="EH387" s="133"/>
      <c r="EI387" s="133"/>
      <c r="EJ387" s="133"/>
      <c r="EK387" s="133"/>
      <c r="EL387" s="133"/>
      <c r="EM387" s="133"/>
      <c r="EN387" s="133"/>
      <c r="EO387" s="133"/>
      <c r="EP387" s="133"/>
      <c r="EQ387" s="133"/>
      <c r="ER387" s="133"/>
      <c r="ES387" s="133"/>
      <c r="ET387" s="133"/>
      <c r="EU387" s="133"/>
      <c r="EV387" s="133"/>
      <c r="EW387" s="133"/>
      <c r="EX387" s="133"/>
      <c r="EY387" s="133"/>
      <c r="EZ387" s="133"/>
      <c r="FA387" s="133"/>
      <c r="FB387" s="133"/>
      <c r="FC387" s="133"/>
      <c r="FD387" s="133"/>
      <c r="FE387" s="133"/>
      <c r="FF387" s="133"/>
      <c r="FG387" s="133"/>
      <c r="FH387" s="133"/>
      <c r="FI387" s="133"/>
      <c r="FJ387" s="133"/>
      <c r="FK387" s="133"/>
      <c r="FL387" s="133"/>
      <c r="FM387" s="133"/>
      <c r="FN387" s="133"/>
      <c r="FO387" s="133"/>
      <c r="FP387" s="133"/>
      <c r="FQ387" s="133"/>
      <c r="FR387" s="133"/>
      <c r="FS387" s="133"/>
      <c r="FT387" s="133"/>
      <c r="FU387" s="133"/>
      <c r="FV387" s="133"/>
      <c r="FW387" s="133"/>
      <c r="FX387" s="133"/>
      <c r="FY387" s="133"/>
      <c r="FZ387" s="133"/>
      <c r="GA387" s="133"/>
      <c r="GB387" s="133"/>
      <c r="GC387" s="133"/>
      <c r="GD387" s="133"/>
      <c r="GE387" s="133"/>
      <c r="GF387" s="133"/>
      <c r="GG387" s="133"/>
      <c r="GH387" s="133"/>
      <c r="GI387" s="133"/>
      <c r="GJ387" s="133"/>
      <c r="GK387" s="133"/>
      <c r="GL387" s="133"/>
      <c r="GM387" s="133"/>
      <c r="GN387" s="133"/>
      <c r="GO387" s="133"/>
      <c r="GP387" s="133"/>
      <c r="GQ387" s="133"/>
      <c r="GR387" s="133"/>
      <c r="GS387" s="133"/>
    </row>
    <row r="388" spans="1:201">
      <c r="A388" s="132"/>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c r="CQ388" s="133"/>
      <c r="CR388" s="133"/>
      <c r="CS388" s="133"/>
      <c r="CT388" s="133"/>
      <c r="CU388" s="133"/>
      <c r="CV388" s="133"/>
      <c r="CW388" s="133"/>
      <c r="CX388" s="133"/>
      <c r="CY388" s="133"/>
      <c r="CZ388" s="133"/>
      <c r="DA388" s="133"/>
      <c r="DB388" s="133"/>
      <c r="DC388" s="133"/>
      <c r="DD388" s="133"/>
      <c r="DE388" s="133"/>
      <c r="DF388" s="133"/>
      <c r="DG388" s="133"/>
      <c r="DH388" s="133"/>
      <c r="DI388" s="133"/>
      <c r="DJ388" s="133"/>
      <c r="DK388" s="133"/>
      <c r="DL388" s="133"/>
      <c r="DM388" s="133"/>
      <c r="DN388" s="133"/>
      <c r="DO388" s="133"/>
      <c r="DP388" s="133"/>
      <c r="DQ388" s="133"/>
      <c r="DR388" s="133"/>
      <c r="DS388" s="133"/>
      <c r="DT388" s="133"/>
      <c r="DU388" s="133"/>
      <c r="DV388" s="133"/>
      <c r="DW388" s="133"/>
      <c r="DX388" s="133"/>
      <c r="DY388" s="133"/>
      <c r="DZ388" s="133"/>
      <c r="EA388" s="133"/>
      <c r="EB388" s="133"/>
      <c r="EC388" s="133"/>
      <c r="ED388" s="133"/>
      <c r="EE388" s="133"/>
      <c r="EF388" s="133"/>
      <c r="EG388" s="133"/>
      <c r="EH388" s="133"/>
      <c r="EI388" s="133"/>
      <c r="EJ388" s="133"/>
      <c r="EK388" s="133"/>
      <c r="EL388" s="133"/>
      <c r="EM388" s="133"/>
      <c r="EN388" s="133"/>
      <c r="EO388" s="133"/>
      <c r="EP388" s="133"/>
      <c r="EQ388" s="133"/>
      <c r="ER388" s="133"/>
      <c r="ES388" s="133"/>
      <c r="ET388" s="133"/>
      <c r="EU388" s="133"/>
      <c r="EV388" s="133"/>
      <c r="EW388" s="133"/>
      <c r="EX388" s="133"/>
      <c r="EY388" s="133"/>
      <c r="EZ388" s="133"/>
      <c r="FA388" s="133"/>
      <c r="FB388" s="133"/>
      <c r="FC388" s="133"/>
      <c r="FD388" s="133"/>
      <c r="FE388" s="133"/>
      <c r="FF388" s="133"/>
      <c r="FG388" s="133"/>
      <c r="FH388" s="133"/>
      <c r="FI388" s="133"/>
      <c r="FJ388" s="133"/>
      <c r="FK388" s="133"/>
      <c r="FL388" s="133"/>
      <c r="FM388" s="133"/>
      <c r="FN388" s="133"/>
      <c r="FO388" s="133"/>
      <c r="FP388" s="133"/>
      <c r="FQ388" s="133"/>
      <c r="FR388" s="133"/>
      <c r="FS388" s="133"/>
      <c r="FT388" s="133"/>
      <c r="FU388" s="133"/>
      <c r="FV388" s="133"/>
      <c r="FW388" s="133"/>
      <c r="FX388" s="133"/>
      <c r="FY388" s="133"/>
      <c r="FZ388" s="133"/>
      <c r="GA388" s="133"/>
      <c r="GB388" s="133"/>
      <c r="GC388" s="133"/>
      <c r="GD388" s="133"/>
      <c r="GE388" s="133"/>
      <c r="GF388" s="133"/>
      <c r="GG388" s="133"/>
      <c r="GH388" s="133"/>
      <c r="GI388" s="133"/>
      <c r="GJ388" s="133"/>
      <c r="GK388" s="133"/>
      <c r="GL388" s="133"/>
      <c r="GM388" s="133"/>
      <c r="GN388" s="133"/>
      <c r="GO388" s="133"/>
      <c r="GP388" s="133"/>
      <c r="GQ388" s="133"/>
      <c r="GR388" s="133"/>
      <c r="GS388" s="133"/>
    </row>
    <row r="389" spans="1:201">
      <c r="A389" s="132"/>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c r="CQ389" s="133"/>
      <c r="CR389" s="133"/>
      <c r="CS389" s="133"/>
      <c r="CT389" s="133"/>
      <c r="CU389" s="133"/>
      <c r="CV389" s="133"/>
      <c r="CW389" s="133"/>
      <c r="CX389" s="133"/>
      <c r="CY389" s="133"/>
      <c r="CZ389" s="133"/>
      <c r="DA389" s="133"/>
      <c r="DB389" s="133"/>
      <c r="DC389" s="133"/>
      <c r="DD389" s="133"/>
      <c r="DE389" s="133"/>
      <c r="DF389" s="133"/>
      <c r="DG389" s="133"/>
      <c r="DH389" s="133"/>
      <c r="DI389" s="133"/>
      <c r="DJ389" s="133"/>
      <c r="DK389" s="133"/>
      <c r="DL389" s="133"/>
      <c r="DM389" s="133"/>
      <c r="DN389" s="133"/>
      <c r="DO389" s="133"/>
      <c r="DP389" s="133"/>
      <c r="DQ389" s="133"/>
      <c r="DR389" s="133"/>
      <c r="DS389" s="133"/>
      <c r="DT389" s="133"/>
      <c r="DU389" s="133"/>
      <c r="DV389" s="133"/>
      <c r="DW389" s="133"/>
      <c r="DX389" s="133"/>
      <c r="DY389" s="133"/>
      <c r="DZ389" s="133"/>
      <c r="EA389" s="133"/>
      <c r="EB389" s="133"/>
      <c r="EC389" s="133"/>
      <c r="ED389" s="133"/>
      <c r="EE389" s="133"/>
      <c r="EF389" s="133"/>
      <c r="EG389" s="133"/>
      <c r="EH389" s="133"/>
      <c r="EI389" s="133"/>
      <c r="EJ389" s="133"/>
      <c r="EK389" s="133"/>
      <c r="EL389" s="133"/>
      <c r="EM389" s="133"/>
      <c r="EN389" s="133"/>
      <c r="EO389" s="133"/>
      <c r="EP389" s="133"/>
      <c r="EQ389" s="133"/>
      <c r="ER389" s="133"/>
      <c r="ES389" s="133"/>
      <c r="ET389" s="133"/>
      <c r="EU389" s="133"/>
      <c r="EV389" s="133"/>
      <c r="EW389" s="133"/>
      <c r="EX389" s="133"/>
      <c r="EY389" s="133"/>
      <c r="EZ389" s="133"/>
      <c r="FA389" s="133"/>
      <c r="FB389" s="133"/>
      <c r="FC389" s="133"/>
      <c r="FD389" s="133"/>
      <c r="FE389" s="133"/>
      <c r="FF389" s="133"/>
      <c r="FG389" s="133"/>
      <c r="FH389" s="133"/>
      <c r="FI389" s="133"/>
      <c r="FJ389" s="133"/>
      <c r="FK389" s="133"/>
      <c r="FL389" s="133"/>
      <c r="FM389" s="133"/>
      <c r="FN389" s="133"/>
      <c r="FO389" s="133"/>
      <c r="FP389" s="133"/>
      <c r="FQ389" s="133"/>
      <c r="FR389" s="133"/>
      <c r="FS389" s="133"/>
      <c r="FT389" s="133"/>
      <c r="FU389" s="133"/>
      <c r="FV389" s="133"/>
      <c r="FW389" s="133"/>
      <c r="FX389" s="133"/>
      <c r="FY389" s="133"/>
      <c r="FZ389" s="133"/>
      <c r="GA389" s="133"/>
      <c r="GB389" s="133"/>
      <c r="GC389" s="133"/>
      <c r="GD389" s="133"/>
      <c r="GE389" s="133"/>
      <c r="GF389" s="133"/>
      <c r="GG389" s="133"/>
      <c r="GH389" s="133"/>
      <c r="GI389" s="133"/>
      <c r="GJ389" s="133"/>
      <c r="GK389" s="133"/>
      <c r="GL389" s="133"/>
      <c r="GM389" s="133"/>
      <c r="GN389" s="133"/>
      <c r="GO389" s="133"/>
      <c r="GP389" s="133"/>
      <c r="GQ389" s="133"/>
      <c r="GR389" s="133"/>
      <c r="GS389" s="133"/>
    </row>
    <row r="390" spans="1:201">
      <c r="A390" s="132"/>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c r="EG390" s="133"/>
      <c r="EH390" s="133"/>
      <c r="EI390" s="133"/>
      <c r="EJ390" s="133"/>
      <c r="EK390" s="133"/>
      <c r="EL390" s="133"/>
      <c r="EM390" s="133"/>
      <c r="EN390" s="133"/>
      <c r="EO390" s="133"/>
      <c r="EP390" s="133"/>
      <c r="EQ390" s="133"/>
      <c r="ER390" s="133"/>
      <c r="ES390" s="133"/>
      <c r="ET390" s="133"/>
      <c r="EU390" s="133"/>
      <c r="EV390" s="133"/>
      <c r="EW390" s="133"/>
      <c r="EX390" s="133"/>
      <c r="EY390" s="133"/>
      <c r="EZ390" s="133"/>
      <c r="FA390" s="133"/>
      <c r="FB390" s="133"/>
      <c r="FC390" s="133"/>
      <c r="FD390" s="133"/>
      <c r="FE390" s="133"/>
      <c r="FF390" s="133"/>
      <c r="FG390" s="133"/>
      <c r="FH390" s="133"/>
      <c r="FI390" s="133"/>
      <c r="FJ390" s="133"/>
      <c r="FK390" s="133"/>
      <c r="FL390" s="133"/>
      <c r="FM390" s="133"/>
      <c r="FN390" s="133"/>
      <c r="FO390" s="133"/>
      <c r="FP390" s="133"/>
      <c r="FQ390" s="133"/>
      <c r="FR390" s="133"/>
      <c r="FS390" s="133"/>
      <c r="FT390" s="133"/>
      <c r="FU390" s="133"/>
      <c r="FV390" s="133"/>
      <c r="FW390" s="133"/>
      <c r="FX390" s="133"/>
      <c r="FY390" s="133"/>
      <c r="FZ390" s="133"/>
      <c r="GA390" s="133"/>
      <c r="GB390" s="133"/>
      <c r="GC390" s="133"/>
      <c r="GD390" s="133"/>
      <c r="GE390" s="133"/>
      <c r="GF390" s="133"/>
      <c r="GG390" s="133"/>
      <c r="GH390" s="133"/>
      <c r="GI390" s="133"/>
      <c r="GJ390" s="133"/>
      <c r="GK390" s="133"/>
      <c r="GL390" s="133"/>
      <c r="GM390" s="133"/>
      <c r="GN390" s="133"/>
      <c r="GO390" s="133"/>
      <c r="GP390" s="133"/>
      <c r="GQ390" s="133"/>
      <c r="GR390" s="133"/>
      <c r="GS390" s="133"/>
    </row>
    <row r="391" spans="1:201">
      <c r="A391" s="132"/>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33"/>
      <c r="CC391" s="133"/>
      <c r="CD391" s="133"/>
      <c r="CE391" s="133"/>
      <c r="CF391" s="133"/>
      <c r="CG391" s="133"/>
      <c r="CH391" s="133"/>
      <c r="CI391" s="133"/>
      <c r="CJ391" s="133"/>
      <c r="CK391" s="133"/>
      <c r="CL391" s="133"/>
      <c r="CM391" s="133"/>
      <c r="CN391" s="133"/>
      <c r="CO391" s="133"/>
      <c r="CP391" s="133"/>
      <c r="CQ391" s="133"/>
      <c r="CR391" s="133"/>
      <c r="CS391" s="133"/>
      <c r="CT391" s="133"/>
      <c r="CU391" s="133"/>
      <c r="CV391" s="133"/>
      <c r="CW391" s="133"/>
      <c r="CX391" s="133"/>
      <c r="CY391" s="133"/>
      <c r="CZ391" s="133"/>
      <c r="DA391" s="133"/>
      <c r="DB391" s="133"/>
      <c r="DC391" s="133"/>
      <c r="DD391" s="133"/>
      <c r="DE391" s="133"/>
      <c r="DF391" s="133"/>
      <c r="DG391" s="133"/>
      <c r="DH391" s="133"/>
      <c r="DI391" s="133"/>
      <c r="DJ391" s="133"/>
      <c r="DK391" s="133"/>
      <c r="DL391" s="133"/>
      <c r="DM391" s="133"/>
      <c r="DN391" s="133"/>
      <c r="DO391" s="133"/>
      <c r="DP391" s="133"/>
      <c r="DQ391" s="133"/>
      <c r="DR391" s="133"/>
      <c r="DS391" s="133"/>
      <c r="DT391" s="133"/>
      <c r="DU391" s="133"/>
      <c r="DV391" s="133"/>
      <c r="DW391" s="133"/>
      <c r="DX391" s="133"/>
      <c r="DY391" s="133"/>
      <c r="DZ391" s="133"/>
      <c r="EA391" s="133"/>
      <c r="EB391" s="133"/>
      <c r="EC391" s="133"/>
      <c r="ED391" s="133"/>
      <c r="EE391" s="133"/>
      <c r="EF391" s="133"/>
      <c r="EG391" s="133"/>
      <c r="EH391" s="133"/>
      <c r="EI391" s="133"/>
      <c r="EJ391" s="133"/>
      <c r="EK391" s="133"/>
      <c r="EL391" s="133"/>
      <c r="EM391" s="133"/>
      <c r="EN391" s="133"/>
      <c r="EO391" s="133"/>
      <c r="EP391" s="133"/>
      <c r="EQ391" s="133"/>
      <c r="ER391" s="133"/>
      <c r="ES391" s="133"/>
      <c r="ET391" s="133"/>
      <c r="EU391" s="133"/>
      <c r="EV391" s="133"/>
      <c r="EW391" s="133"/>
      <c r="EX391" s="133"/>
      <c r="EY391" s="133"/>
      <c r="EZ391" s="133"/>
      <c r="FA391" s="133"/>
      <c r="FB391" s="133"/>
      <c r="FC391" s="133"/>
      <c r="FD391" s="133"/>
      <c r="FE391" s="133"/>
      <c r="FF391" s="133"/>
      <c r="FG391" s="133"/>
      <c r="FH391" s="133"/>
      <c r="FI391" s="133"/>
      <c r="FJ391" s="133"/>
      <c r="FK391" s="133"/>
      <c r="FL391" s="133"/>
      <c r="FM391" s="133"/>
      <c r="FN391" s="133"/>
      <c r="FO391" s="133"/>
      <c r="FP391" s="133"/>
      <c r="FQ391" s="133"/>
      <c r="FR391" s="133"/>
      <c r="FS391" s="133"/>
      <c r="FT391" s="133"/>
      <c r="FU391" s="133"/>
      <c r="FV391" s="133"/>
      <c r="FW391" s="133"/>
      <c r="FX391" s="133"/>
      <c r="FY391" s="133"/>
      <c r="FZ391" s="133"/>
      <c r="GA391" s="133"/>
      <c r="GB391" s="133"/>
      <c r="GC391" s="133"/>
      <c r="GD391" s="133"/>
      <c r="GE391" s="133"/>
      <c r="GF391" s="133"/>
      <c r="GG391" s="133"/>
      <c r="GH391" s="133"/>
      <c r="GI391" s="133"/>
      <c r="GJ391" s="133"/>
      <c r="GK391" s="133"/>
      <c r="GL391" s="133"/>
      <c r="GM391" s="133"/>
      <c r="GN391" s="133"/>
      <c r="GO391" s="133"/>
      <c r="GP391" s="133"/>
      <c r="GQ391" s="133"/>
      <c r="GR391" s="133"/>
      <c r="GS391" s="133"/>
    </row>
    <row r="392" spans="1:201">
      <c r="A392" s="132"/>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c r="CQ392" s="133"/>
      <c r="CR392" s="133"/>
      <c r="CS392" s="133"/>
      <c r="CT392" s="133"/>
      <c r="CU392" s="133"/>
      <c r="CV392" s="133"/>
      <c r="CW392" s="133"/>
      <c r="CX392" s="133"/>
      <c r="CY392" s="133"/>
      <c r="CZ392" s="133"/>
      <c r="DA392" s="133"/>
      <c r="DB392" s="133"/>
      <c r="DC392" s="133"/>
      <c r="DD392" s="133"/>
      <c r="DE392" s="133"/>
      <c r="DF392" s="133"/>
      <c r="DG392" s="133"/>
      <c r="DH392" s="133"/>
      <c r="DI392" s="133"/>
      <c r="DJ392" s="133"/>
      <c r="DK392" s="133"/>
      <c r="DL392" s="133"/>
      <c r="DM392" s="133"/>
      <c r="DN392" s="133"/>
      <c r="DO392" s="133"/>
      <c r="DP392" s="133"/>
      <c r="DQ392" s="133"/>
      <c r="DR392" s="133"/>
      <c r="DS392" s="133"/>
      <c r="DT392" s="133"/>
      <c r="DU392" s="133"/>
      <c r="DV392" s="133"/>
      <c r="DW392" s="133"/>
      <c r="DX392" s="133"/>
      <c r="DY392" s="133"/>
      <c r="DZ392" s="133"/>
      <c r="EA392" s="133"/>
      <c r="EB392" s="133"/>
      <c r="EC392" s="133"/>
      <c r="ED392" s="133"/>
      <c r="EE392" s="133"/>
      <c r="EF392" s="133"/>
      <c r="EG392" s="133"/>
      <c r="EH392" s="133"/>
      <c r="EI392" s="133"/>
      <c r="EJ392" s="133"/>
      <c r="EK392" s="133"/>
      <c r="EL392" s="133"/>
      <c r="EM392" s="133"/>
      <c r="EN392" s="133"/>
      <c r="EO392" s="133"/>
      <c r="EP392" s="133"/>
      <c r="EQ392" s="133"/>
      <c r="ER392" s="133"/>
      <c r="ES392" s="133"/>
      <c r="ET392" s="133"/>
      <c r="EU392" s="133"/>
      <c r="EV392" s="133"/>
      <c r="EW392" s="133"/>
      <c r="EX392" s="133"/>
      <c r="EY392" s="133"/>
      <c r="EZ392" s="133"/>
      <c r="FA392" s="133"/>
      <c r="FB392" s="133"/>
      <c r="FC392" s="133"/>
      <c r="FD392" s="133"/>
      <c r="FE392" s="133"/>
      <c r="FF392" s="133"/>
      <c r="FG392" s="133"/>
      <c r="FH392" s="133"/>
      <c r="FI392" s="133"/>
      <c r="FJ392" s="133"/>
      <c r="FK392" s="133"/>
      <c r="FL392" s="133"/>
      <c r="FM392" s="133"/>
      <c r="FN392" s="133"/>
      <c r="FO392" s="133"/>
      <c r="FP392" s="133"/>
      <c r="FQ392" s="133"/>
      <c r="FR392" s="133"/>
      <c r="FS392" s="133"/>
      <c r="FT392" s="133"/>
      <c r="FU392" s="133"/>
      <c r="FV392" s="133"/>
      <c r="FW392" s="133"/>
      <c r="FX392" s="133"/>
      <c r="FY392" s="133"/>
      <c r="FZ392" s="133"/>
      <c r="GA392" s="133"/>
      <c r="GB392" s="133"/>
      <c r="GC392" s="133"/>
      <c r="GD392" s="133"/>
      <c r="GE392" s="133"/>
      <c r="GF392" s="133"/>
      <c r="GG392" s="133"/>
      <c r="GH392" s="133"/>
      <c r="GI392" s="133"/>
      <c r="GJ392" s="133"/>
      <c r="GK392" s="133"/>
      <c r="GL392" s="133"/>
      <c r="GM392" s="133"/>
      <c r="GN392" s="133"/>
      <c r="GO392" s="133"/>
      <c r="GP392" s="133"/>
      <c r="GQ392" s="133"/>
      <c r="GR392" s="133"/>
      <c r="GS392" s="133"/>
    </row>
    <row r="393" spans="1:201">
      <c r="A393" s="132"/>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c r="CQ393" s="133"/>
      <c r="CR393" s="133"/>
      <c r="CS393" s="133"/>
      <c r="CT393" s="133"/>
      <c r="CU393" s="133"/>
      <c r="CV393" s="133"/>
      <c r="CW393" s="133"/>
      <c r="CX393" s="133"/>
      <c r="CY393" s="133"/>
      <c r="CZ393" s="133"/>
      <c r="DA393" s="133"/>
      <c r="DB393" s="133"/>
      <c r="DC393" s="133"/>
      <c r="DD393" s="133"/>
      <c r="DE393" s="133"/>
      <c r="DF393" s="133"/>
      <c r="DG393" s="133"/>
      <c r="DH393" s="133"/>
      <c r="DI393" s="133"/>
      <c r="DJ393" s="133"/>
      <c r="DK393" s="133"/>
      <c r="DL393" s="133"/>
      <c r="DM393" s="133"/>
      <c r="DN393" s="133"/>
      <c r="DO393" s="133"/>
      <c r="DP393" s="133"/>
      <c r="DQ393" s="133"/>
      <c r="DR393" s="133"/>
      <c r="DS393" s="133"/>
      <c r="DT393" s="133"/>
      <c r="DU393" s="133"/>
      <c r="DV393" s="133"/>
      <c r="DW393" s="133"/>
      <c r="DX393" s="133"/>
      <c r="DY393" s="133"/>
      <c r="DZ393" s="133"/>
      <c r="EA393" s="133"/>
      <c r="EB393" s="133"/>
      <c r="EC393" s="133"/>
      <c r="ED393" s="133"/>
      <c r="EE393" s="133"/>
      <c r="EF393" s="133"/>
      <c r="EG393" s="133"/>
      <c r="EH393" s="133"/>
      <c r="EI393" s="133"/>
      <c r="EJ393" s="133"/>
      <c r="EK393" s="133"/>
      <c r="EL393" s="133"/>
      <c r="EM393" s="133"/>
      <c r="EN393" s="133"/>
      <c r="EO393" s="133"/>
      <c r="EP393" s="133"/>
      <c r="EQ393" s="133"/>
      <c r="ER393" s="133"/>
      <c r="ES393" s="133"/>
      <c r="ET393" s="133"/>
      <c r="EU393" s="133"/>
      <c r="EV393" s="133"/>
      <c r="EW393" s="133"/>
      <c r="EX393" s="133"/>
      <c r="EY393" s="133"/>
      <c r="EZ393" s="133"/>
      <c r="FA393" s="133"/>
      <c r="FB393" s="133"/>
      <c r="FC393" s="133"/>
      <c r="FD393" s="133"/>
      <c r="FE393" s="133"/>
      <c r="FF393" s="133"/>
      <c r="FG393" s="133"/>
      <c r="FH393" s="133"/>
      <c r="FI393" s="133"/>
      <c r="FJ393" s="133"/>
      <c r="FK393" s="133"/>
      <c r="FL393" s="133"/>
      <c r="FM393" s="133"/>
      <c r="FN393" s="133"/>
      <c r="FO393" s="133"/>
      <c r="FP393" s="133"/>
      <c r="FQ393" s="133"/>
      <c r="FR393" s="133"/>
      <c r="FS393" s="133"/>
      <c r="FT393" s="133"/>
      <c r="FU393" s="133"/>
      <c r="FV393" s="133"/>
      <c r="FW393" s="133"/>
      <c r="FX393" s="133"/>
      <c r="FY393" s="133"/>
      <c r="FZ393" s="133"/>
      <c r="GA393" s="133"/>
      <c r="GB393" s="133"/>
      <c r="GC393" s="133"/>
      <c r="GD393" s="133"/>
      <c r="GE393" s="133"/>
      <c r="GF393" s="133"/>
      <c r="GG393" s="133"/>
      <c r="GH393" s="133"/>
      <c r="GI393" s="133"/>
      <c r="GJ393" s="133"/>
      <c r="GK393" s="133"/>
      <c r="GL393" s="133"/>
      <c r="GM393" s="133"/>
      <c r="GN393" s="133"/>
      <c r="GO393" s="133"/>
      <c r="GP393" s="133"/>
      <c r="GQ393" s="133"/>
      <c r="GR393" s="133"/>
      <c r="GS393" s="133"/>
    </row>
    <row r="394" spans="1:201">
      <c r="A394" s="132"/>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c r="CQ394" s="133"/>
      <c r="CR394" s="133"/>
      <c r="CS394" s="133"/>
      <c r="CT394" s="133"/>
      <c r="CU394" s="133"/>
      <c r="CV394" s="133"/>
      <c r="CW394" s="133"/>
      <c r="CX394" s="133"/>
      <c r="CY394" s="133"/>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3"/>
      <c r="EA394" s="133"/>
      <c r="EB394" s="133"/>
      <c r="EC394" s="133"/>
      <c r="ED394" s="133"/>
      <c r="EE394" s="133"/>
      <c r="EF394" s="133"/>
      <c r="EG394" s="133"/>
      <c r="EH394" s="133"/>
      <c r="EI394" s="133"/>
      <c r="EJ394" s="133"/>
      <c r="EK394" s="133"/>
      <c r="EL394" s="133"/>
      <c r="EM394" s="133"/>
      <c r="EN394" s="133"/>
      <c r="EO394" s="133"/>
      <c r="EP394" s="133"/>
      <c r="EQ394" s="133"/>
      <c r="ER394" s="133"/>
      <c r="ES394" s="133"/>
      <c r="ET394" s="133"/>
      <c r="EU394" s="133"/>
      <c r="EV394" s="133"/>
      <c r="EW394" s="133"/>
      <c r="EX394" s="133"/>
      <c r="EY394" s="133"/>
      <c r="EZ394" s="133"/>
      <c r="FA394" s="133"/>
      <c r="FB394" s="133"/>
      <c r="FC394" s="133"/>
      <c r="FD394" s="133"/>
      <c r="FE394" s="133"/>
      <c r="FF394" s="133"/>
      <c r="FG394" s="133"/>
      <c r="FH394" s="133"/>
      <c r="FI394" s="133"/>
      <c r="FJ394" s="133"/>
      <c r="FK394" s="133"/>
      <c r="FL394" s="133"/>
      <c r="FM394" s="133"/>
      <c r="FN394" s="133"/>
      <c r="FO394" s="133"/>
      <c r="FP394" s="133"/>
      <c r="FQ394" s="133"/>
      <c r="FR394" s="133"/>
      <c r="FS394" s="133"/>
      <c r="FT394" s="133"/>
      <c r="FU394" s="133"/>
      <c r="FV394" s="133"/>
      <c r="FW394" s="133"/>
      <c r="FX394" s="133"/>
      <c r="FY394" s="133"/>
      <c r="FZ394" s="133"/>
      <c r="GA394" s="133"/>
      <c r="GB394" s="133"/>
      <c r="GC394" s="133"/>
      <c r="GD394" s="133"/>
      <c r="GE394" s="133"/>
      <c r="GF394" s="133"/>
      <c r="GG394" s="133"/>
      <c r="GH394" s="133"/>
      <c r="GI394" s="133"/>
      <c r="GJ394" s="133"/>
      <c r="GK394" s="133"/>
      <c r="GL394" s="133"/>
      <c r="GM394" s="133"/>
      <c r="GN394" s="133"/>
      <c r="GO394" s="133"/>
      <c r="GP394" s="133"/>
      <c r="GQ394" s="133"/>
      <c r="GR394" s="133"/>
      <c r="GS394" s="133"/>
    </row>
    <row r="395" spans="1:201">
      <c r="A395" s="132"/>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c r="CQ395" s="133"/>
      <c r="CR395" s="133"/>
      <c r="CS395" s="133"/>
      <c r="CT395" s="133"/>
      <c r="CU395" s="133"/>
      <c r="CV395" s="133"/>
      <c r="CW395" s="133"/>
      <c r="CX395" s="133"/>
      <c r="CY395" s="133"/>
      <c r="CZ395" s="133"/>
      <c r="DA395" s="133"/>
      <c r="DB395" s="133"/>
      <c r="DC395" s="133"/>
      <c r="DD395" s="133"/>
      <c r="DE395" s="133"/>
      <c r="DF395" s="133"/>
      <c r="DG395" s="133"/>
      <c r="DH395" s="133"/>
      <c r="DI395" s="133"/>
      <c r="DJ395" s="133"/>
      <c r="DK395" s="133"/>
      <c r="DL395" s="133"/>
      <c r="DM395" s="133"/>
      <c r="DN395" s="133"/>
      <c r="DO395" s="133"/>
      <c r="DP395" s="133"/>
      <c r="DQ395" s="133"/>
      <c r="DR395" s="133"/>
      <c r="DS395" s="133"/>
      <c r="DT395" s="133"/>
      <c r="DU395" s="133"/>
      <c r="DV395" s="133"/>
      <c r="DW395" s="133"/>
      <c r="DX395" s="133"/>
      <c r="DY395" s="133"/>
      <c r="DZ395" s="133"/>
      <c r="EA395" s="133"/>
      <c r="EB395" s="133"/>
      <c r="EC395" s="133"/>
      <c r="ED395" s="133"/>
      <c r="EE395" s="133"/>
      <c r="EF395" s="133"/>
      <c r="EG395" s="133"/>
      <c r="EH395" s="133"/>
      <c r="EI395" s="133"/>
      <c r="EJ395" s="133"/>
      <c r="EK395" s="133"/>
      <c r="EL395" s="133"/>
      <c r="EM395" s="133"/>
      <c r="EN395" s="133"/>
      <c r="EO395" s="133"/>
      <c r="EP395" s="133"/>
      <c r="EQ395" s="133"/>
      <c r="ER395" s="133"/>
      <c r="ES395" s="133"/>
      <c r="ET395" s="133"/>
      <c r="EU395" s="133"/>
      <c r="EV395" s="133"/>
      <c r="EW395" s="133"/>
      <c r="EX395" s="133"/>
      <c r="EY395" s="133"/>
      <c r="EZ395" s="133"/>
      <c r="FA395" s="133"/>
      <c r="FB395" s="133"/>
      <c r="FC395" s="133"/>
      <c r="FD395" s="133"/>
      <c r="FE395" s="133"/>
      <c r="FF395" s="133"/>
      <c r="FG395" s="133"/>
      <c r="FH395" s="133"/>
      <c r="FI395" s="133"/>
      <c r="FJ395" s="133"/>
      <c r="FK395" s="133"/>
      <c r="FL395" s="133"/>
      <c r="FM395" s="133"/>
      <c r="FN395" s="133"/>
      <c r="FO395" s="133"/>
      <c r="FP395" s="133"/>
      <c r="FQ395" s="133"/>
      <c r="FR395" s="133"/>
      <c r="FS395" s="133"/>
      <c r="FT395" s="133"/>
      <c r="FU395" s="133"/>
      <c r="FV395" s="133"/>
      <c r="FW395" s="133"/>
      <c r="FX395" s="133"/>
      <c r="FY395" s="133"/>
      <c r="FZ395" s="133"/>
      <c r="GA395" s="133"/>
      <c r="GB395" s="133"/>
      <c r="GC395" s="133"/>
      <c r="GD395" s="133"/>
      <c r="GE395" s="133"/>
      <c r="GF395" s="133"/>
      <c r="GG395" s="133"/>
      <c r="GH395" s="133"/>
      <c r="GI395" s="133"/>
      <c r="GJ395" s="133"/>
      <c r="GK395" s="133"/>
      <c r="GL395" s="133"/>
      <c r="GM395" s="133"/>
      <c r="GN395" s="133"/>
      <c r="GO395" s="133"/>
      <c r="GP395" s="133"/>
      <c r="GQ395" s="133"/>
      <c r="GR395" s="133"/>
      <c r="GS395" s="133"/>
    </row>
    <row r="396" spans="1:201">
      <c r="A396" s="132"/>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c r="CQ396" s="133"/>
      <c r="CR396" s="133"/>
      <c r="CS396" s="133"/>
      <c r="CT396" s="133"/>
      <c r="CU396" s="133"/>
      <c r="CV396" s="133"/>
      <c r="CW396" s="133"/>
      <c r="CX396" s="133"/>
      <c r="CY396" s="133"/>
      <c r="CZ396" s="133"/>
      <c r="DA396" s="133"/>
      <c r="DB396" s="133"/>
      <c r="DC396" s="133"/>
      <c r="DD396" s="133"/>
      <c r="DE396" s="133"/>
      <c r="DF396" s="133"/>
      <c r="DG396" s="133"/>
      <c r="DH396" s="133"/>
      <c r="DI396" s="133"/>
      <c r="DJ396" s="133"/>
      <c r="DK396" s="133"/>
      <c r="DL396" s="133"/>
      <c r="DM396" s="133"/>
      <c r="DN396" s="133"/>
      <c r="DO396" s="133"/>
      <c r="DP396" s="133"/>
      <c r="DQ396" s="133"/>
      <c r="DR396" s="133"/>
      <c r="DS396" s="133"/>
      <c r="DT396" s="133"/>
      <c r="DU396" s="133"/>
      <c r="DV396" s="133"/>
      <c r="DW396" s="133"/>
      <c r="DX396" s="133"/>
      <c r="DY396" s="133"/>
      <c r="DZ396" s="133"/>
      <c r="EA396" s="133"/>
      <c r="EB396" s="133"/>
      <c r="EC396" s="133"/>
      <c r="ED396" s="133"/>
      <c r="EE396" s="133"/>
      <c r="EF396" s="133"/>
      <c r="EG396" s="133"/>
      <c r="EH396" s="133"/>
      <c r="EI396" s="133"/>
      <c r="EJ396" s="133"/>
      <c r="EK396" s="133"/>
      <c r="EL396" s="133"/>
      <c r="EM396" s="133"/>
      <c r="EN396" s="133"/>
      <c r="EO396" s="133"/>
      <c r="EP396" s="133"/>
      <c r="EQ396" s="133"/>
      <c r="ER396" s="133"/>
      <c r="ES396" s="133"/>
      <c r="ET396" s="133"/>
      <c r="EU396" s="133"/>
      <c r="EV396" s="133"/>
      <c r="EW396" s="133"/>
      <c r="EX396" s="133"/>
      <c r="EY396" s="133"/>
      <c r="EZ396" s="133"/>
      <c r="FA396" s="133"/>
      <c r="FB396" s="133"/>
      <c r="FC396" s="133"/>
      <c r="FD396" s="133"/>
      <c r="FE396" s="133"/>
      <c r="FF396" s="133"/>
      <c r="FG396" s="133"/>
      <c r="FH396" s="133"/>
      <c r="FI396" s="133"/>
      <c r="FJ396" s="133"/>
      <c r="FK396" s="133"/>
      <c r="FL396" s="133"/>
      <c r="FM396" s="133"/>
      <c r="FN396" s="133"/>
      <c r="FO396" s="133"/>
      <c r="FP396" s="133"/>
      <c r="FQ396" s="133"/>
      <c r="FR396" s="133"/>
      <c r="FS396" s="133"/>
      <c r="FT396" s="133"/>
      <c r="FU396" s="133"/>
      <c r="FV396" s="133"/>
      <c r="FW396" s="133"/>
      <c r="FX396" s="133"/>
      <c r="FY396" s="133"/>
      <c r="FZ396" s="133"/>
      <c r="GA396" s="133"/>
      <c r="GB396" s="133"/>
      <c r="GC396" s="133"/>
      <c r="GD396" s="133"/>
      <c r="GE396" s="133"/>
      <c r="GF396" s="133"/>
      <c r="GG396" s="133"/>
      <c r="GH396" s="133"/>
      <c r="GI396" s="133"/>
      <c r="GJ396" s="133"/>
      <c r="GK396" s="133"/>
      <c r="GL396" s="133"/>
      <c r="GM396" s="133"/>
      <c r="GN396" s="133"/>
      <c r="GO396" s="133"/>
      <c r="GP396" s="133"/>
      <c r="GQ396" s="133"/>
      <c r="GR396" s="133"/>
      <c r="GS396" s="133"/>
    </row>
    <row r="397" spans="1:201">
      <c r="A397" s="132"/>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c r="CQ397" s="133"/>
      <c r="CR397" s="133"/>
      <c r="CS397" s="133"/>
      <c r="CT397" s="133"/>
      <c r="CU397" s="133"/>
      <c r="CV397" s="133"/>
      <c r="CW397" s="133"/>
      <c r="CX397" s="133"/>
      <c r="CY397" s="133"/>
      <c r="CZ397" s="133"/>
      <c r="DA397" s="133"/>
      <c r="DB397" s="133"/>
      <c r="DC397" s="133"/>
      <c r="DD397" s="133"/>
      <c r="DE397" s="133"/>
      <c r="DF397" s="133"/>
      <c r="DG397" s="133"/>
      <c r="DH397" s="133"/>
      <c r="DI397" s="133"/>
      <c r="DJ397" s="133"/>
      <c r="DK397" s="133"/>
      <c r="DL397" s="133"/>
      <c r="DM397" s="133"/>
      <c r="DN397" s="133"/>
      <c r="DO397" s="133"/>
      <c r="DP397" s="133"/>
      <c r="DQ397" s="133"/>
      <c r="DR397" s="133"/>
      <c r="DS397" s="133"/>
      <c r="DT397" s="133"/>
      <c r="DU397" s="133"/>
      <c r="DV397" s="133"/>
      <c r="DW397" s="133"/>
      <c r="DX397" s="133"/>
      <c r="DY397" s="133"/>
      <c r="DZ397" s="133"/>
      <c r="EA397" s="133"/>
      <c r="EB397" s="133"/>
      <c r="EC397" s="133"/>
      <c r="ED397" s="133"/>
      <c r="EE397" s="133"/>
      <c r="EF397" s="133"/>
      <c r="EG397" s="133"/>
      <c r="EH397" s="133"/>
      <c r="EI397" s="133"/>
      <c r="EJ397" s="133"/>
      <c r="EK397" s="133"/>
      <c r="EL397" s="133"/>
      <c r="EM397" s="133"/>
      <c r="EN397" s="133"/>
      <c r="EO397" s="133"/>
      <c r="EP397" s="133"/>
      <c r="EQ397" s="133"/>
      <c r="ER397" s="133"/>
      <c r="ES397" s="133"/>
      <c r="ET397" s="133"/>
      <c r="EU397" s="133"/>
      <c r="EV397" s="133"/>
      <c r="EW397" s="133"/>
      <c r="EX397" s="133"/>
      <c r="EY397" s="133"/>
      <c r="EZ397" s="133"/>
      <c r="FA397" s="133"/>
      <c r="FB397" s="133"/>
      <c r="FC397" s="133"/>
      <c r="FD397" s="133"/>
      <c r="FE397" s="133"/>
      <c r="FF397" s="133"/>
      <c r="FG397" s="133"/>
      <c r="FH397" s="133"/>
      <c r="FI397" s="133"/>
      <c r="FJ397" s="133"/>
      <c r="FK397" s="133"/>
      <c r="FL397" s="133"/>
      <c r="FM397" s="133"/>
      <c r="FN397" s="133"/>
      <c r="FO397" s="133"/>
      <c r="FP397" s="133"/>
      <c r="FQ397" s="133"/>
      <c r="FR397" s="133"/>
      <c r="FS397" s="133"/>
      <c r="FT397" s="133"/>
      <c r="FU397" s="133"/>
      <c r="FV397" s="133"/>
      <c r="FW397" s="133"/>
      <c r="FX397" s="133"/>
      <c r="FY397" s="133"/>
      <c r="FZ397" s="133"/>
      <c r="GA397" s="133"/>
      <c r="GB397" s="133"/>
      <c r="GC397" s="133"/>
      <c r="GD397" s="133"/>
      <c r="GE397" s="133"/>
      <c r="GF397" s="133"/>
      <c r="GG397" s="133"/>
      <c r="GH397" s="133"/>
      <c r="GI397" s="133"/>
      <c r="GJ397" s="133"/>
      <c r="GK397" s="133"/>
      <c r="GL397" s="133"/>
      <c r="GM397" s="133"/>
      <c r="GN397" s="133"/>
      <c r="GO397" s="133"/>
      <c r="GP397" s="133"/>
      <c r="GQ397" s="133"/>
      <c r="GR397" s="133"/>
      <c r="GS397" s="133"/>
    </row>
    <row r="398" spans="1:201">
      <c r="A398" s="132"/>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c r="CQ398" s="133"/>
      <c r="CR398" s="133"/>
      <c r="CS398" s="133"/>
      <c r="CT398" s="133"/>
      <c r="CU398" s="133"/>
      <c r="CV398" s="133"/>
      <c r="CW398" s="133"/>
      <c r="CX398" s="133"/>
      <c r="CY398" s="133"/>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3"/>
      <c r="EA398" s="133"/>
      <c r="EB398" s="133"/>
      <c r="EC398" s="133"/>
      <c r="ED398" s="133"/>
      <c r="EE398" s="133"/>
      <c r="EF398" s="133"/>
      <c r="EG398" s="133"/>
      <c r="EH398" s="133"/>
      <c r="EI398" s="133"/>
      <c r="EJ398" s="133"/>
      <c r="EK398" s="133"/>
      <c r="EL398" s="133"/>
      <c r="EM398" s="133"/>
      <c r="EN398" s="133"/>
      <c r="EO398" s="133"/>
      <c r="EP398" s="133"/>
      <c r="EQ398" s="133"/>
      <c r="ER398" s="133"/>
      <c r="ES398" s="133"/>
      <c r="ET398" s="133"/>
      <c r="EU398" s="133"/>
      <c r="EV398" s="133"/>
      <c r="EW398" s="133"/>
      <c r="EX398" s="133"/>
      <c r="EY398" s="133"/>
      <c r="EZ398" s="133"/>
      <c r="FA398" s="133"/>
      <c r="FB398" s="133"/>
      <c r="FC398" s="133"/>
      <c r="FD398" s="133"/>
      <c r="FE398" s="133"/>
      <c r="FF398" s="133"/>
      <c r="FG398" s="133"/>
      <c r="FH398" s="133"/>
      <c r="FI398" s="133"/>
      <c r="FJ398" s="133"/>
      <c r="FK398" s="133"/>
      <c r="FL398" s="133"/>
      <c r="FM398" s="133"/>
      <c r="FN398" s="133"/>
      <c r="FO398" s="133"/>
      <c r="FP398" s="133"/>
      <c r="FQ398" s="133"/>
      <c r="FR398" s="133"/>
      <c r="FS398" s="133"/>
      <c r="FT398" s="133"/>
      <c r="FU398" s="133"/>
      <c r="FV398" s="133"/>
      <c r="FW398" s="133"/>
      <c r="FX398" s="133"/>
      <c r="FY398" s="133"/>
      <c r="FZ398" s="133"/>
      <c r="GA398" s="133"/>
      <c r="GB398" s="133"/>
      <c r="GC398" s="133"/>
      <c r="GD398" s="133"/>
      <c r="GE398" s="133"/>
      <c r="GF398" s="133"/>
      <c r="GG398" s="133"/>
      <c r="GH398" s="133"/>
      <c r="GI398" s="133"/>
      <c r="GJ398" s="133"/>
      <c r="GK398" s="133"/>
      <c r="GL398" s="133"/>
      <c r="GM398" s="133"/>
      <c r="GN398" s="133"/>
      <c r="GO398" s="133"/>
      <c r="GP398" s="133"/>
      <c r="GQ398" s="133"/>
      <c r="GR398" s="133"/>
      <c r="GS398" s="133"/>
    </row>
    <row r="399" spans="1:201">
      <c r="A399" s="132"/>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c r="CQ399" s="133"/>
      <c r="CR399" s="133"/>
      <c r="CS399" s="133"/>
      <c r="CT399" s="133"/>
      <c r="CU399" s="133"/>
      <c r="CV399" s="133"/>
      <c r="CW399" s="133"/>
      <c r="CX399" s="133"/>
      <c r="CY399" s="133"/>
      <c r="CZ399" s="133"/>
      <c r="DA399" s="133"/>
      <c r="DB399" s="133"/>
      <c r="DC399" s="133"/>
      <c r="DD399" s="133"/>
      <c r="DE399" s="133"/>
      <c r="DF399" s="133"/>
      <c r="DG399" s="133"/>
      <c r="DH399" s="133"/>
      <c r="DI399" s="133"/>
      <c r="DJ399" s="133"/>
      <c r="DK399" s="133"/>
      <c r="DL399" s="133"/>
      <c r="DM399" s="133"/>
      <c r="DN399" s="133"/>
      <c r="DO399" s="133"/>
      <c r="DP399" s="133"/>
      <c r="DQ399" s="133"/>
      <c r="DR399" s="133"/>
      <c r="DS399" s="133"/>
      <c r="DT399" s="133"/>
      <c r="DU399" s="133"/>
      <c r="DV399" s="133"/>
      <c r="DW399" s="133"/>
      <c r="DX399" s="133"/>
      <c r="DY399" s="133"/>
      <c r="DZ399" s="133"/>
      <c r="EA399" s="133"/>
      <c r="EB399" s="133"/>
      <c r="EC399" s="133"/>
      <c r="ED399" s="133"/>
      <c r="EE399" s="133"/>
      <c r="EF399" s="133"/>
      <c r="EG399" s="133"/>
      <c r="EH399" s="133"/>
      <c r="EI399" s="133"/>
      <c r="EJ399" s="133"/>
      <c r="EK399" s="133"/>
      <c r="EL399" s="133"/>
      <c r="EM399" s="133"/>
      <c r="EN399" s="133"/>
      <c r="EO399" s="133"/>
      <c r="EP399" s="133"/>
      <c r="EQ399" s="133"/>
      <c r="ER399" s="133"/>
      <c r="ES399" s="133"/>
      <c r="ET399" s="133"/>
      <c r="EU399" s="133"/>
      <c r="EV399" s="133"/>
      <c r="EW399" s="133"/>
      <c r="EX399" s="133"/>
      <c r="EY399" s="133"/>
      <c r="EZ399" s="133"/>
      <c r="FA399" s="133"/>
      <c r="FB399" s="133"/>
      <c r="FC399" s="133"/>
      <c r="FD399" s="133"/>
      <c r="FE399" s="133"/>
      <c r="FF399" s="133"/>
      <c r="FG399" s="133"/>
      <c r="FH399" s="133"/>
      <c r="FI399" s="133"/>
      <c r="FJ399" s="133"/>
      <c r="FK399" s="133"/>
      <c r="FL399" s="133"/>
      <c r="FM399" s="133"/>
      <c r="FN399" s="133"/>
      <c r="FO399" s="133"/>
      <c r="FP399" s="133"/>
      <c r="FQ399" s="133"/>
      <c r="FR399" s="133"/>
      <c r="FS399" s="133"/>
      <c r="FT399" s="133"/>
      <c r="FU399" s="133"/>
      <c r="FV399" s="133"/>
      <c r="FW399" s="133"/>
      <c r="FX399" s="133"/>
      <c r="FY399" s="133"/>
      <c r="FZ399" s="133"/>
      <c r="GA399" s="133"/>
      <c r="GB399" s="133"/>
      <c r="GC399" s="133"/>
      <c r="GD399" s="133"/>
      <c r="GE399" s="133"/>
      <c r="GF399" s="133"/>
      <c r="GG399" s="133"/>
      <c r="GH399" s="133"/>
      <c r="GI399" s="133"/>
      <c r="GJ399" s="133"/>
      <c r="GK399" s="133"/>
      <c r="GL399" s="133"/>
      <c r="GM399" s="133"/>
      <c r="GN399" s="133"/>
      <c r="GO399" s="133"/>
      <c r="GP399" s="133"/>
      <c r="GQ399" s="133"/>
      <c r="GR399" s="133"/>
      <c r="GS399" s="133"/>
    </row>
    <row r="400" spans="1:201">
      <c r="A400" s="132"/>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c r="CQ400" s="133"/>
      <c r="CR400" s="133"/>
      <c r="CS400" s="133"/>
      <c r="CT400" s="133"/>
      <c r="CU400" s="133"/>
      <c r="CV400" s="133"/>
      <c r="CW400" s="133"/>
      <c r="CX400" s="133"/>
      <c r="CY400" s="133"/>
      <c r="CZ400" s="133"/>
      <c r="DA400" s="133"/>
      <c r="DB400" s="133"/>
      <c r="DC400" s="133"/>
      <c r="DD400" s="133"/>
      <c r="DE400" s="133"/>
      <c r="DF400" s="133"/>
      <c r="DG400" s="133"/>
      <c r="DH400" s="133"/>
      <c r="DI400" s="133"/>
      <c r="DJ400" s="133"/>
      <c r="DK400" s="133"/>
      <c r="DL400" s="133"/>
      <c r="DM400" s="133"/>
      <c r="DN400" s="133"/>
      <c r="DO400" s="133"/>
      <c r="DP400" s="133"/>
      <c r="DQ400" s="133"/>
      <c r="DR400" s="133"/>
      <c r="DS400" s="133"/>
      <c r="DT400" s="133"/>
      <c r="DU400" s="133"/>
      <c r="DV400" s="133"/>
      <c r="DW400" s="133"/>
      <c r="DX400" s="133"/>
      <c r="DY400" s="133"/>
      <c r="DZ400" s="133"/>
      <c r="EA400" s="133"/>
      <c r="EB400" s="133"/>
      <c r="EC400" s="133"/>
      <c r="ED400" s="133"/>
      <c r="EE400" s="133"/>
      <c r="EF400" s="133"/>
      <c r="EG400" s="133"/>
      <c r="EH400" s="133"/>
      <c r="EI400" s="133"/>
      <c r="EJ400" s="133"/>
      <c r="EK400" s="133"/>
      <c r="EL400" s="133"/>
      <c r="EM400" s="133"/>
      <c r="EN400" s="133"/>
      <c r="EO400" s="133"/>
      <c r="EP400" s="133"/>
      <c r="EQ400" s="133"/>
      <c r="ER400" s="133"/>
      <c r="ES400" s="133"/>
      <c r="ET400" s="133"/>
      <c r="EU400" s="133"/>
      <c r="EV400" s="133"/>
      <c r="EW400" s="133"/>
      <c r="EX400" s="133"/>
      <c r="EY400" s="133"/>
      <c r="EZ400" s="133"/>
      <c r="FA400" s="133"/>
      <c r="FB400" s="133"/>
      <c r="FC400" s="133"/>
      <c r="FD400" s="133"/>
      <c r="FE400" s="133"/>
      <c r="FF400" s="133"/>
      <c r="FG400" s="133"/>
      <c r="FH400" s="133"/>
      <c r="FI400" s="133"/>
      <c r="FJ400" s="133"/>
      <c r="FK400" s="133"/>
      <c r="FL400" s="133"/>
      <c r="FM400" s="133"/>
      <c r="FN400" s="133"/>
      <c r="FO400" s="133"/>
      <c r="FP400" s="133"/>
      <c r="FQ400" s="133"/>
      <c r="FR400" s="133"/>
      <c r="FS400" s="133"/>
      <c r="FT400" s="133"/>
      <c r="FU400" s="133"/>
      <c r="FV400" s="133"/>
      <c r="FW400" s="133"/>
      <c r="FX400" s="133"/>
      <c r="FY400" s="133"/>
      <c r="FZ400" s="133"/>
      <c r="GA400" s="133"/>
      <c r="GB400" s="133"/>
      <c r="GC400" s="133"/>
      <c r="GD400" s="133"/>
      <c r="GE400" s="133"/>
      <c r="GF400" s="133"/>
      <c r="GG400" s="133"/>
      <c r="GH400" s="133"/>
      <c r="GI400" s="133"/>
      <c r="GJ400" s="133"/>
      <c r="GK400" s="133"/>
      <c r="GL400" s="133"/>
      <c r="GM400" s="133"/>
      <c r="GN400" s="133"/>
      <c r="GO400" s="133"/>
      <c r="GP400" s="133"/>
      <c r="GQ400" s="133"/>
      <c r="GR400" s="133"/>
      <c r="GS400" s="133"/>
    </row>
    <row r="401" spans="1:201">
      <c r="A401" s="132"/>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c r="CQ401" s="133"/>
      <c r="CR401" s="133"/>
      <c r="CS401" s="133"/>
      <c r="CT401" s="133"/>
      <c r="CU401" s="133"/>
      <c r="CV401" s="133"/>
      <c r="CW401" s="133"/>
      <c r="CX401" s="133"/>
      <c r="CY401" s="133"/>
      <c r="CZ401" s="133"/>
      <c r="DA401" s="133"/>
      <c r="DB401" s="133"/>
      <c r="DC401" s="133"/>
      <c r="DD401" s="133"/>
      <c r="DE401" s="133"/>
      <c r="DF401" s="133"/>
      <c r="DG401" s="133"/>
      <c r="DH401" s="133"/>
      <c r="DI401" s="133"/>
      <c r="DJ401" s="133"/>
      <c r="DK401" s="133"/>
      <c r="DL401" s="133"/>
      <c r="DM401" s="133"/>
      <c r="DN401" s="133"/>
      <c r="DO401" s="133"/>
      <c r="DP401" s="133"/>
      <c r="DQ401" s="133"/>
      <c r="DR401" s="133"/>
      <c r="DS401" s="133"/>
      <c r="DT401" s="133"/>
      <c r="DU401" s="133"/>
      <c r="DV401" s="133"/>
      <c r="DW401" s="133"/>
      <c r="DX401" s="133"/>
      <c r="DY401" s="133"/>
      <c r="DZ401" s="133"/>
      <c r="EA401" s="133"/>
      <c r="EB401" s="133"/>
      <c r="EC401" s="133"/>
      <c r="ED401" s="133"/>
      <c r="EE401" s="133"/>
      <c r="EF401" s="133"/>
      <c r="EG401" s="133"/>
      <c r="EH401" s="133"/>
      <c r="EI401" s="133"/>
      <c r="EJ401" s="133"/>
      <c r="EK401" s="133"/>
      <c r="EL401" s="133"/>
      <c r="EM401" s="133"/>
      <c r="EN401" s="133"/>
      <c r="EO401" s="133"/>
      <c r="EP401" s="133"/>
      <c r="EQ401" s="133"/>
      <c r="ER401" s="133"/>
      <c r="ES401" s="133"/>
      <c r="ET401" s="133"/>
      <c r="EU401" s="133"/>
      <c r="EV401" s="133"/>
      <c r="EW401" s="133"/>
      <c r="EX401" s="133"/>
      <c r="EY401" s="133"/>
      <c r="EZ401" s="133"/>
      <c r="FA401" s="133"/>
      <c r="FB401" s="133"/>
      <c r="FC401" s="133"/>
      <c r="FD401" s="133"/>
      <c r="FE401" s="133"/>
      <c r="FF401" s="133"/>
      <c r="FG401" s="133"/>
      <c r="FH401" s="133"/>
      <c r="FI401" s="133"/>
      <c r="FJ401" s="133"/>
      <c r="FK401" s="133"/>
      <c r="FL401" s="133"/>
      <c r="FM401" s="133"/>
      <c r="FN401" s="133"/>
      <c r="FO401" s="133"/>
      <c r="FP401" s="133"/>
      <c r="FQ401" s="133"/>
      <c r="FR401" s="133"/>
      <c r="FS401" s="133"/>
      <c r="FT401" s="133"/>
      <c r="FU401" s="133"/>
      <c r="FV401" s="133"/>
      <c r="FW401" s="133"/>
      <c r="FX401" s="133"/>
      <c r="FY401" s="133"/>
      <c r="FZ401" s="133"/>
      <c r="GA401" s="133"/>
      <c r="GB401" s="133"/>
      <c r="GC401" s="133"/>
      <c r="GD401" s="133"/>
      <c r="GE401" s="133"/>
      <c r="GF401" s="133"/>
      <c r="GG401" s="133"/>
      <c r="GH401" s="133"/>
      <c r="GI401" s="133"/>
      <c r="GJ401" s="133"/>
      <c r="GK401" s="133"/>
      <c r="GL401" s="133"/>
      <c r="GM401" s="133"/>
      <c r="GN401" s="133"/>
      <c r="GO401" s="133"/>
      <c r="GP401" s="133"/>
      <c r="GQ401" s="133"/>
      <c r="GR401" s="133"/>
      <c r="GS401" s="133"/>
    </row>
    <row r="402" spans="1:201">
      <c r="A402" s="132"/>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c r="CQ402" s="133"/>
      <c r="CR402" s="133"/>
      <c r="CS402" s="133"/>
      <c r="CT402" s="133"/>
      <c r="CU402" s="133"/>
      <c r="CV402" s="133"/>
      <c r="CW402" s="133"/>
      <c r="CX402" s="133"/>
      <c r="CY402" s="133"/>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3"/>
      <c r="EA402" s="133"/>
      <c r="EB402" s="133"/>
      <c r="EC402" s="133"/>
      <c r="ED402" s="133"/>
      <c r="EE402" s="133"/>
      <c r="EF402" s="133"/>
      <c r="EG402" s="133"/>
      <c r="EH402" s="133"/>
      <c r="EI402" s="133"/>
      <c r="EJ402" s="133"/>
      <c r="EK402" s="133"/>
      <c r="EL402" s="133"/>
      <c r="EM402" s="133"/>
      <c r="EN402" s="133"/>
      <c r="EO402" s="133"/>
      <c r="EP402" s="133"/>
      <c r="EQ402" s="133"/>
      <c r="ER402" s="133"/>
      <c r="ES402" s="133"/>
      <c r="ET402" s="133"/>
      <c r="EU402" s="133"/>
      <c r="EV402" s="133"/>
      <c r="EW402" s="133"/>
      <c r="EX402" s="133"/>
      <c r="EY402" s="133"/>
      <c r="EZ402" s="133"/>
      <c r="FA402" s="133"/>
      <c r="FB402" s="133"/>
      <c r="FC402" s="133"/>
      <c r="FD402" s="133"/>
      <c r="FE402" s="133"/>
      <c r="FF402" s="133"/>
      <c r="FG402" s="133"/>
      <c r="FH402" s="133"/>
      <c r="FI402" s="133"/>
      <c r="FJ402" s="133"/>
      <c r="FK402" s="133"/>
      <c r="FL402" s="133"/>
      <c r="FM402" s="133"/>
      <c r="FN402" s="133"/>
      <c r="FO402" s="133"/>
      <c r="FP402" s="133"/>
      <c r="FQ402" s="133"/>
      <c r="FR402" s="133"/>
      <c r="FS402" s="133"/>
      <c r="FT402" s="133"/>
      <c r="FU402" s="133"/>
      <c r="FV402" s="133"/>
      <c r="FW402" s="133"/>
      <c r="FX402" s="133"/>
      <c r="FY402" s="133"/>
      <c r="FZ402" s="133"/>
      <c r="GA402" s="133"/>
      <c r="GB402" s="133"/>
      <c r="GC402" s="133"/>
      <c r="GD402" s="133"/>
      <c r="GE402" s="133"/>
      <c r="GF402" s="133"/>
      <c r="GG402" s="133"/>
      <c r="GH402" s="133"/>
      <c r="GI402" s="133"/>
      <c r="GJ402" s="133"/>
      <c r="GK402" s="133"/>
      <c r="GL402" s="133"/>
      <c r="GM402" s="133"/>
      <c r="GN402" s="133"/>
      <c r="GO402" s="133"/>
      <c r="GP402" s="133"/>
      <c r="GQ402" s="133"/>
      <c r="GR402" s="133"/>
      <c r="GS402" s="133"/>
    </row>
    <row r="403" spans="1:201">
      <c r="A403" s="132"/>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c r="CQ403" s="133"/>
      <c r="CR403" s="133"/>
      <c r="CS403" s="133"/>
      <c r="CT403" s="133"/>
      <c r="CU403" s="133"/>
      <c r="CV403" s="133"/>
      <c r="CW403" s="133"/>
      <c r="CX403" s="133"/>
      <c r="CY403" s="133"/>
      <c r="CZ403" s="133"/>
      <c r="DA403" s="133"/>
      <c r="DB403" s="133"/>
      <c r="DC403" s="133"/>
      <c r="DD403" s="133"/>
      <c r="DE403" s="133"/>
      <c r="DF403" s="133"/>
      <c r="DG403" s="133"/>
      <c r="DH403" s="133"/>
      <c r="DI403" s="133"/>
      <c r="DJ403" s="133"/>
      <c r="DK403" s="133"/>
      <c r="DL403" s="133"/>
      <c r="DM403" s="133"/>
      <c r="DN403" s="133"/>
      <c r="DO403" s="133"/>
      <c r="DP403" s="133"/>
      <c r="DQ403" s="133"/>
      <c r="DR403" s="133"/>
      <c r="DS403" s="133"/>
      <c r="DT403" s="133"/>
      <c r="DU403" s="133"/>
      <c r="DV403" s="133"/>
      <c r="DW403" s="133"/>
      <c r="DX403" s="133"/>
      <c r="DY403" s="133"/>
      <c r="DZ403" s="133"/>
      <c r="EA403" s="133"/>
      <c r="EB403" s="133"/>
      <c r="EC403" s="133"/>
      <c r="ED403" s="133"/>
      <c r="EE403" s="133"/>
      <c r="EF403" s="133"/>
      <c r="EG403" s="133"/>
      <c r="EH403" s="133"/>
      <c r="EI403" s="133"/>
      <c r="EJ403" s="133"/>
      <c r="EK403" s="133"/>
      <c r="EL403" s="133"/>
      <c r="EM403" s="133"/>
      <c r="EN403" s="133"/>
      <c r="EO403" s="133"/>
      <c r="EP403" s="133"/>
      <c r="EQ403" s="133"/>
      <c r="ER403" s="133"/>
      <c r="ES403" s="133"/>
      <c r="ET403" s="133"/>
      <c r="EU403" s="133"/>
      <c r="EV403" s="133"/>
      <c r="EW403" s="133"/>
      <c r="EX403" s="133"/>
      <c r="EY403" s="133"/>
      <c r="EZ403" s="133"/>
      <c r="FA403" s="133"/>
      <c r="FB403" s="133"/>
      <c r="FC403" s="133"/>
      <c r="FD403" s="133"/>
      <c r="FE403" s="133"/>
      <c r="FF403" s="133"/>
      <c r="FG403" s="133"/>
      <c r="FH403" s="133"/>
      <c r="FI403" s="133"/>
      <c r="FJ403" s="133"/>
      <c r="FK403" s="133"/>
      <c r="FL403" s="133"/>
      <c r="FM403" s="133"/>
      <c r="FN403" s="133"/>
      <c r="FO403" s="133"/>
      <c r="FP403" s="133"/>
      <c r="FQ403" s="133"/>
      <c r="FR403" s="133"/>
      <c r="FS403" s="133"/>
      <c r="FT403" s="133"/>
      <c r="FU403" s="133"/>
      <c r="FV403" s="133"/>
      <c r="FW403" s="133"/>
      <c r="FX403" s="133"/>
      <c r="FY403" s="133"/>
      <c r="FZ403" s="133"/>
      <c r="GA403" s="133"/>
      <c r="GB403" s="133"/>
      <c r="GC403" s="133"/>
      <c r="GD403" s="133"/>
      <c r="GE403" s="133"/>
      <c r="GF403" s="133"/>
      <c r="GG403" s="133"/>
      <c r="GH403" s="133"/>
      <c r="GI403" s="133"/>
      <c r="GJ403" s="133"/>
      <c r="GK403" s="133"/>
      <c r="GL403" s="133"/>
      <c r="GM403" s="133"/>
      <c r="GN403" s="133"/>
      <c r="GO403" s="133"/>
      <c r="GP403" s="133"/>
      <c r="GQ403" s="133"/>
      <c r="GR403" s="133"/>
      <c r="GS403" s="133"/>
    </row>
    <row r="404" spans="1:201">
      <c r="A404" s="132"/>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c r="CQ404" s="133"/>
      <c r="CR404" s="133"/>
      <c r="CS404" s="133"/>
      <c r="CT404" s="133"/>
      <c r="CU404" s="133"/>
      <c r="CV404" s="133"/>
      <c r="CW404" s="133"/>
      <c r="CX404" s="133"/>
      <c r="CY404" s="133"/>
      <c r="CZ404" s="133"/>
      <c r="DA404" s="133"/>
      <c r="DB404" s="133"/>
      <c r="DC404" s="133"/>
      <c r="DD404" s="133"/>
      <c r="DE404" s="133"/>
      <c r="DF404" s="133"/>
      <c r="DG404" s="133"/>
      <c r="DH404" s="133"/>
      <c r="DI404" s="133"/>
      <c r="DJ404" s="133"/>
      <c r="DK404" s="133"/>
      <c r="DL404" s="133"/>
      <c r="DM404" s="133"/>
      <c r="DN404" s="133"/>
      <c r="DO404" s="133"/>
      <c r="DP404" s="133"/>
      <c r="DQ404" s="133"/>
      <c r="DR404" s="133"/>
      <c r="DS404" s="133"/>
      <c r="DT404" s="133"/>
      <c r="DU404" s="133"/>
      <c r="DV404" s="133"/>
      <c r="DW404" s="133"/>
      <c r="DX404" s="133"/>
      <c r="DY404" s="133"/>
      <c r="DZ404" s="133"/>
      <c r="EA404" s="133"/>
      <c r="EB404" s="133"/>
      <c r="EC404" s="133"/>
      <c r="ED404" s="133"/>
      <c r="EE404" s="133"/>
      <c r="EF404" s="133"/>
      <c r="EG404" s="133"/>
      <c r="EH404" s="133"/>
      <c r="EI404" s="133"/>
      <c r="EJ404" s="133"/>
      <c r="EK404" s="133"/>
      <c r="EL404" s="133"/>
      <c r="EM404" s="133"/>
      <c r="EN404" s="133"/>
      <c r="EO404" s="133"/>
      <c r="EP404" s="133"/>
      <c r="EQ404" s="133"/>
      <c r="ER404" s="133"/>
      <c r="ES404" s="133"/>
      <c r="ET404" s="133"/>
      <c r="EU404" s="133"/>
      <c r="EV404" s="133"/>
      <c r="EW404" s="133"/>
      <c r="EX404" s="133"/>
      <c r="EY404" s="133"/>
      <c r="EZ404" s="133"/>
      <c r="FA404" s="133"/>
      <c r="FB404" s="133"/>
      <c r="FC404" s="133"/>
      <c r="FD404" s="133"/>
      <c r="FE404" s="133"/>
      <c r="FF404" s="133"/>
      <c r="FG404" s="133"/>
      <c r="FH404" s="133"/>
      <c r="FI404" s="133"/>
      <c r="FJ404" s="133"/>
      <c r="FK404" s="133"/>
      <c r="FL404" s="133"/>
      <c r="FM404" s="133"/>
      <c r="FN404" s="133"/>
      <c r="FO404" s="133"/>
      <c r="FP404" s="133"/>
      <c r="FQ404" s="133"/>
      <c r="FR404" s="133"/>
      <c r="FS404" s="133"/>
      <c r="FT404" s="133"/>
      <c r="FU404" s="133"/>
      <c r="FV404" s="133"/>
      <c r="FW404" s="133"/>
      <c r="FX404" s="133"/>
      <c r="FY404" s="133"/>
      <c r="FZ404" s="133"/>
      <c r="GA404" s="133"/>
      <c r="GB404" s="133"/>
      <c r="GC404" s="133"/>
      <c r="GD404" s="133"/>
      <c r="GE404" s="133"/>
      <c r="GF404" s="133"/>
      <c r="GG404" s="133"/>
      <c r="GH404" s="133"/>
      <c r="GI404" s="133"/>
      <c r="GJ404" s="133"/>
      <c r="GK404" s="133"/>
      <c r="GL404" s="133"/>
      <c r="GM404" s="133"/>
      <c r="GN404" s="133"/>
      <c r="GO404" s="133"/>
      <c r="GP404" s="133"/>
      <c r="GQ404" s="133"/>
      <c r="GR404" s="133"/>
      <c r="GS404" s="133"/>
    </row>
    <row r="405" spans="1:201">
      <c r="A405" s="132"/>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c r="CQ405" s="133"/>
      <c r="CR405" s="133"/>
      <c r="CS405" s="133"/>
      <c r="CT405" s="133"/>
      <c r="CU405" s="133"/>
      <c r="CV405" s="133"/>
      <c r="CW405" s="133"/>
      <c r="CX405" s="133"/>
      <c r="CY405" s="133"/>
      <c r="CZ405" s="133"/>
      <c r="DA405" s="133"/>
      <c r="DB405" s="133"/>
      <c r="DC405" s="133"/>
      <c r="DD405" s="133"/>
      <c r="DE405" s="133"/>
      <c r="DF405" s="133"/>
      <c r="DG405" s="133"/>
      <c r="DH405" s="133"/>
      <c r="DI405" s="133"/>
      <c r="DJ405" s="133"/>
      <c r="DK405" s="133"/>
      <c r="DL405" s="133"/>
      <c r="DM405" s="133"/>
      <c r="DN405" s="133"/>
      <c r="DO405" s="133"/>
      <c r="DP405" s="133"/>
      <c r="DQ405" s="133"/>
      <c r="DR405" s="133"/>
      <c r="DS405" s="133"/>
      <c r="DT405" s="133"/>
      <c r="DU405" s="133"/>
      <c r="DV405" s="133"/>
      <c r="DW405" s="133"/>
      <c r="DX405" s="133"/>
      <c r="DY405" s="133"/>
      <c r="DZ405" s="133"/>
      <c r="EA405" s="133"/>
      <c r="EB405" s="133"/>
      <c r="EC405" s="133"/>
      <c r="ED405" s="133"/>
      <c r="EE405" s="133"/>
      <c r="EF405" s="133"/>
      <c r="EG405" s="133"/>
      <c r="EH405" s="133"/>
      <c r="EI405" s="133"/>
      <c r="EJ405" s="133"/>
      <c r="EK405" s="133"/>
      <c r="EL405" s="133"/>
      <c r="EM405" s="133"/>
      <c r="EN405" s="133"/>
      <c r="EO405" s="133"/>
      <c r="EP405" s="133"/>
      <c r="EQ405" s="133"/>
      <c r="ER405" s="133"/>
      <c r="ES405" s="133"/>
      <c r="ET405" s="133"/>
      <c r="EU405" s="133"/>
      <c r="EV405" s="133"/>
      <c r="EW405" s="133"/>
      <c r="EX405" s="133"/>
      <c r="EY405" s="133"/>
      <c r="EZ405" s="133"/>
      <c r="FA405" s="133"/>
      <c r="FB405" s="133"/>
      <c r="FC405" s="133"/>
      <c r="FD405" s="133"/>
      <c r="FE405" s="133"/>
      <c r="FF405" s="133"/>
      <c r="FG405" s="133"/>
      <c r="FH405" s="133"/>
      <c r="FI405" s="133"/>
      <c r="FJ405" s="133"/>
      <c r="FK405" s="133"/>
      <c r="FL405" s="133"/>
      <c r="FM405" s="133"/>
      <c r="FN405" s="133"/>
      <c r="FO405" s="133"/>
      <c r="FP405" s="133"/>
      <c r="FQ405" s="133"/>
      <c r="FR405" s="133"/>
      <c r="FS405" s="133"/>
      <c r="FT405" s="133"/>
      <c r="FU405" s="133"/>
      <c r="FV405" s="133"/>
      <c r="FW405" s="133"/>
      <c r="FX405" s="133"/>
      <c r="FY405" s="133"/>
      <c r="FZ405" s="133"/>
      <c r="GA405" s="133"/>
      <c r="GB405" s="133"/>
      <c r="GC405" s="133"/>
      <c r="GD405" s="133"/>
      <c r="GE405" s="133"/>
      <c r="GF405" s="133"/>
      <c r="GG405" s="133"/>
      <c r="GH405" s="133"/>
      <c r="GI405" s="133"/>
      <c r="GJ405" s="133"/>
      <c r="GK405" s="133"/>
      <c r="GL405" s="133"/>
      <c r="GM405" s="133"/>
      <c r="GN405" s="133"/>
      <c r="GO405" s="133"/>
      <c r="GP405" s="133"/>
      <c r="GQ405" s="133"/>
      <c r="GR405" s="133"/>
      <c r="GS405" s="133"/>
    </row>
    <row r="406" spans="1:201">
      <c r="A406" s="132"/>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c r="CQ406" s="133"/>
      <c r="CR406" s="133"/>
      <c r="CS406" s="133"/>
      <c r="CT406" s="133"/>
      <c r="CU406" s="133"/>
      <c r="CV406" s="133"/>
      <c r="CW406" s="133"/>
      <c r="CX406" s="133"/>
      <c r="CY406" s="133"/>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3"/>
      <c r="EA406" s="133"/>
      <c r="EB406" s="133"/>
      <c r="EC406" s="133"/>
      <c r="ED406" s="133"/>
      <c r="EE406" s="133"/>
      <c r="EF406" s="133"/>
      <c r="EG406" s="133"/>
      <c r="EH406" s="133"/>
      <c r="EI406" s="133"/>
      <c r="EJ406" s="133"/>
      <c r="EK406" s="133"/>
      <c r="EL406" s="133"/>
      <c r="EM406" s="133"/>
      <c r="EN406" s="133"/>
      <c r="EO406" s="133"/>
      <c r="EP406" s="133"/>
      <c r="EQ406" s="133"/>
      <c r="ER406" s="133"/>
      <c r="ES406" s="133"/>
      <c r="ET406" s="133"/>
      <c r="EU406" s="133"/>
      <c r="EV406" s="133"/>
      <c r="EW406" s="133"/>
      <c r="EX406" s="133"/>
      <c r="EY406" s="133"/>
      <c r="EZ406" s="133"/>
      <c r="FA406" s="133"/>
      <c r="FB406" s="133"/>
      <c r="FC406" s="133"/>
      <c r="FD406" s="133"/>
      <c r="FE406" s="133"/>
      <c r="FF406" s="133"/>
      <c r="FG406" s="133"/>
      <c r="FH406" s="133"/>
      <c r="FI406" s="133"/>
      <c r="FJ406" s="133"/>
      <c r="FK406" s="133"/>
      <c r="FL406" s="133"/>
      <c r="FM406" s="133"/>
      <c r="FN406" s="133"/>
      <c r="FO406" s="133"/>
      <c r="FP406" s="133"/>
      <c r="FQ406" s="133"/>
      <c r="FR406" s="133"/>
      <c r="FS406" s="133"/>
      <c r="FT406" s="133"/>
      <c r="FU406" s="133"/>
      <c r="FV406" s="133"/>
      <c r="FW406" s="133"/>
      <c r="FX406" s="133"/>
      <c r="FY406" s="133"/>
      <c r="FZ406" s="133"/>
      <c r="GA406" s="133"/>
      <c r="GB406" s="133"/>
      <c r="GC406" s="133"/>
      <c r="GD406" s="133"/>
      <c r="GE406" s="133"/>
      <c r="GF406" s="133"/>
      <c r="GG406" s="133"/>
      <c r="GH406" s="133"/>
      <c r="GI406" s="133"/>
      <c r="GJ406" s="133"/>
      <c r="GK406" s="133"/>
      <c r="GL406" s="133"/>
      <c r="GM406" s="133"/>
      <c r="GN406" s="133"/>
      <c r="GO406" s="133"/>
      <c r="GP406" s="133"/>
      <c r="GQ406" s="133"/>
      <c r="GR406" s="133"/>
      <c r="GS406" s="133"/>
    </row>
    <row r="407" spans="1:201">
      <c r="A407" s="132"/>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c r="CQ407" s="133"/>
      <c r="CR407" s="133"/>
      <c r="CS407" s="133"/>
      <c r="CT407" s="133"/>
      <c r="CU407" s="133"/>
      <c r="CV407" s="133"/>
      <c r="CW407" s="133"/>
      <c r="CX407" s="133"/>
      <c r="CY407" s="133"/>
      <c r="CZ407" s="133"/>
      <c r="DA407" s="133"/>
      <c r="DB407" s="133"/>
      <c r="DC407" s="133"/>
      <c r="DD407" s="133"/>
      <c r="DE407" s="133"/>
      <c r="DF407" s="133"/>
      <c r="DG407" s="133"/>
      <c r="DH407" s="133"/>
      <c r="DI407" s="133"/>
      <c r="DJ407" s="133"/>
      <c r="DK407" s="133"/>
      <c r="DL407" s="133"/>
      <c r="DM407" s="133"/>
      <c r="DN407" s="133"/>
      <c r="DO407" s="133"/>
      <c r="DP407" s="133"/>
      <c r="DQ407" s="133"/>
      <c r="DR407" s="133"/>
      <c r="DS407" s="133"/>
      <c r="DT407" s="133"/>
      <c r="DU407" s="133"/>
      <c r="DV407" s="133"/>
      <c r="DW407" s="133"/>
      <c r="DX407" s="133"/>
      <c r="DY407" s="133"/>
      <c r="DZ407" s="133"/>
      <c r="EA407" s="133"/>
      <c r="EB407" s="133"/>
      <c r="EC407" s="133"/>
      <c r="ED407" s="133"/>
      <c r="EE407" s="133"/>
      <c r="EF407" s="133"/>
      <c r="EG407" s="133"/>
      <c r="EH407" s="133"/>
      <c r="EI407" s="133"/>
      <c r="EJ407" s="133"/>
      <c r="EK407" s="133"/>
      <c r="EL407" s="133"/>
      <c r="EM407" s="133"/>
      <c r="EN407" s="133"/>
      <c r="EO407" s="133"/>
      <c r="EP407" s="133"/>
      <c r="EQ407" s="133"/>
      <c r="ER407" s="133"/>
      <c r="ES407" s="133"/>
      <c r="ET407" s="133"/>
      <c r="EU407" s="133"/>
      <c r="EV407" s="133"/>
      <c r="EW407" s="133"/>
      <c r="EX407" s="133"/>
      <c r="EY407" s="133"/>
      <c r="EZ407" s="133"/>
      <c r="FA407" s="133"/>
      <c r="FB407" s="133"/>
      <c r="FC407" s="133"/>
      <c r="FD407" s="133"/>
      <c r="FE407" s="133"/>
      <c r="FF407" s="133"/>
      <c r="FG407" s="133"/>
      <c r="FH407" s="133"/>
      <c r="FI407" s="133"/>
      <c r="FJ407" s="133"/>
      <c r="FK407" s="133"/>
      <c r="FL407" s="133"/>
      <c r="FM407" s="133"/>
      <c r="FN407" s="133"/>
      <c r="FO407" s="133"/>
      <c r="FP407" s="133"/>
      <c r="FQ407" s="133"/>
      <c r="FR407" s="133"/>
      <c r="FS407" s="133"/>
      <c r="FT407" s="133"/>
      <c r="FU407" s="133"/>
      <c r="FV407" s="133"/>
      <c r="FW407" s="133"/>
      <c r="FX407" s="133"/>
      <c r="FY407" s="133"/>
      <c r="FZ407" s="133"/>
      <c r="GA407" s="133"/>
      <c r="GB407" s="133"/>
      <c r="GC407" s="133"/>
      <c r="GD407" s="133"/>
      <c r="GE407" s="133"/>
      <c r="GF407" s="133"/>
      <c r="GG407" s="133"/>
      <c r="GH407" s="133"/>
      <c r="GI407" s="133"/>
      <c r="GJ407" s="133"/>
      <c r="GK407" s="133"/>
      <c r="GL407" s="133"/>
      <c r="GM407" s="133"/>
      <c r="GN407" s="133"/>
      <c r="GO407" s="133"/>
      <c r="GP407" s="133"/>
      <c r="GQ407" s="133"/>
      <c r="GR407" s="133"/>
      <c r="GS407" s="133"/>
    </row>
    <row r="408" spans="1:201">
      <c r="A408" s="132"/>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c r="CQ408" s="133"/>
      <c r="CR408" s="133"/>
      <c r="CS408" s="133"/>
      <c r="CT408" s="133"/>
      <c r="CU408" s="133"/>
      <c r="CV408" s="133"/>
      <c r="CW408" s="133"/>
      <c r="CX408" s="133"/>
      <c r="CY408" s="133"/>
      <c r="CZ408" s="133"/>
      <c r="DA408" s="133"/>
      <c r="DB408" s="133"/>
      <c r="DC408" s="133"/>
      <c r="DD408" s="133"/>
      <c r="DE408" s="133"/>
      <c r="DF408" s="133"/>
      <c r="DG408" s="133"/>
      <c r="DH408" s="133"/>
      <c r="DI408" s="133"/>
      <c r="DJ408" s="133"/>
      <c r="DK408" s="133"/>
      <c r="DL408" s="133"/>
      <c r="DM408" s="133"/>
      <c r="DN408" s="133"/>
      <c r="DO408" s="133"/>
      <c r="DP408" s="133"/>
      <c r="DQ408" s="133"/>
      <c r="DR408" s="133"/>
      <c r="DS408" s="133"/>
      <c r="DT408" s="133"/>
      <c r="DU408" s="133"/>
      <c r="DV408" s="133"/>
      <c r="DW408" s="133"/>
      <c r="DX408" s="133"/>
      <c r="DY408" s="133"/>
      <c r="DZ408" s="133"/>
      <c r="EA408" s="133"/>
      <c r="EB408" s="133"/>
      <c r="EC408" s="133"/>
      <c r="ED408" s="133"/>
      <c r="EE408" s="133"/>
      <c r="EF408" s="133"/>
      <c r="EG408" s="133"/>
      <c r="EH408" s="133"/>
      <c r="EI408" s="133"/>
      <c r="EJ408" s="133"/>
      <c r="EK408" s="133"/>
      <c r="EL408" s="133"/>
      <c r="EM408" s="133"/>
      <c r="EN408" s="133"/>
      <c r="EO408" s="133"/>
      <c r="EP408" s="133"/>
      <c r="EQ408" s="133"/>
      <c r="ER408" s="133"/>
      <c r="ES408" s="133"/>
      <c r="ET408" s="133"/>
      <c r="EU408" s="133"/>
      <c r="EV408" s="133"/>
      <c r="EW408" s="133"/>
      <c r="EX408" s="133"/>
      <c r="EY408" s="133"/>
      <c r="EZ408" s="133"/>
      <c r="FA408" s="133"/>
      <c r="FB408" s="133"/>
      <c r="FC408" s="133"/>
      <c r="FD408" s="133"/>
      <c r="FE408" s="133"/>
      <c r="FF408" s="133"/>
      <c r="FG408" s="133"/>
      <c r="FH408" s="133"/>
      <c r="FI408" s="133"/>
      <c r="FJ408" s="133"/>
      <c r="FK408" s="133"/>
      <c r="FL408" s="133"/>
      <c r="FM408" s="133"/>
      <c r="FN408" s="133"/>
      <c r="FO408" s="133"/>
      <c r="FP408" s="133"/>
      <c r="FQ408" s="133"/>
      <c r="FR408" s="133"/>
      <c r="FS408" s="133"/>
      <c r="FT408" s="133"/>
      <c r="FU408" s="133"/>
      <c r="FV408" s="133"/>
      <c r="FW408" s="133"/>
      <c r="FX408" s="133"/>
      <c r="FY408" s="133"/>
      <c r="FZ408" s="133"/>
      <c r="GA408" s="133"/>
      <c r="GB408" s="133"/>
      <c r="GC408" s="133"/>
      <c r="GD408" s="133"/>
      <c r="GE408" s="133"/>
      <c r="GF408" s="133"/>
      <c r="GG408" s="133"/>
      <c r="GH408" s="133"/>
      <c r="GI408" s="133"/>
      <c r="GJ408" s="133"/>
      <c r="GK408" s="133"/>
      <c r="GL408" s="133"/>
      <c r="GM408" s="133"/>
      <c r="GN408" s="133"/>
      <c r="GO408" s="133"/>
      <c r="GP408" s="133"/>
      <c r="GQ408" s="133"/>
      <c r="GR408" s="133"/>
      <c r="GS408" s="133"/>
    </row>
    <row r="409" spans="1:201">
      <c r="A409" s="132"/>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c r="CQ409" s="133"/>
      <c r="CR409" s="133"/>
      <c r="CS409" s="133"/>
      <c r="CT409" s="133"/>
      <c r="CU409" s="133"/>
      <c r="CV409" s="133"/>
      <c r="CW409" s="133"/>
      <c r="CX409" s="133"/>
      <c r="CY409" s="133"/>
      <c r="CZ409" s="133"/>
      <c r="DA409" s="133"/>
      <c r="DB409" s="133"/>
      <c r="DC409" s="133"/>
      <c r="DD409" s="133"/>
      <c r="DE409" s="133"/>
      <c r="DF409" s="133"/>
      <c r="DG409" s="133"/>
      <c r="DH409" s="133"/>
      <c r="DI409" s="133"/>
      <c r="DJ409" s="133"/>
      <c r="DK409" s="133"/>
      <c r="DL409" s="133"/>
      <c r="DM409" s="133"/>
      <c r="DN409" s="133"/>
      <c r="DO409" s="133"/>
      <c r="DP409" s="133"/>
      <c r="DQ409" s="133"/>
      <c r="DR409" s="133"/>
      <c r="DS409" s="133"/>
      <c r="DT409" s="133"/>
      <c r="DU409" s="133"/>
      <c r="DV409" s="133"/>
      <c r="DW409" s="133"/>
      <c r="DX409" s="133"/>
      <c r="DY409" s="133"/>
      <c r="DZ409" s="133"/>
      <c r="EA409" s="133"/>
      <c r="EB409" s="133"/>
      <c r="EC409" s="133"/>
      <c r="ED409" s="133"/>
      <c r="EE409" s="133"/>
      <c r="EF409" s="133"/>
      <c r="EG409" s="133"/>
      <c r="EH409" s="133"/>
      <c r="EI409" s="133"/>
      <c r="EJ409" s="133"/>
      <c r="EK409" s="133"/>
      <c r="EL409" s="133"/>
      <c r="EM409" s="133"/>
      <c r="EN409" s="133"/>
      <c r="EO409" s="133"/>
      <c r="EP409" s="133"/>
      <c r="EQ409" s="133"/>
      <c r="ER409" s="133"/>
      <c r="ES409" s="133"/>
      <c r="ET409" s="133"/>
      <c r="EU409" s="133"/>
      <c r="EV409" s="133"/>
      <c r="EW409" s="133"/>
      <c r="EX409" s="133"/>
      <c r="EY409" s="133"/>
      <c r="EZ409" s="133"/>
      <c r="FA409" s="133"/>
      <c r="FB409" s="133"/>
      <c r="FC409" s="133"/>
      <c r="FD409" s="133"/>
      <c r="FE409" s="133"/>
      <c r="FF409" s="133"/>
      <c r="FG409" s="133"/>
      <c r="FH409" s="133"/>
      <c r="FI409" s="133"/>
      <c r="FJ409" s="133"/>
      <c r="FK409" s="133"/>
      <c r="FL409" s="133"/>
      <c r="FM409" s="133"/>
      <c r="FN409" s="133"/>
      <c r="FO409" s="133"/>
      <c r="FP409" s="133"/>
      <c r="FQ409" s="133"/>
      <c r="FR409" s="133"/>
      <c r="FS409" s="133"/>
      <c r="FT409" s="133"/>
      <c r="FU409" s="133"/>
      <c r="FV409" s="133"/>
      <c r="FW409" s="133"/>
      <c r="FX409" s="133"/>
      <c r="FY409" s="133"/>
      <c r="FZ409" s="133"/>
      <c r="GA409" s="133"/>
      <c r="GB409" s="133"/>
      <c r="GC409" s="133"/>
      <c r="GD409" s="133"/>
      <c r="GE409" s="133"/>
      <c r="GF409" s="133"/>
      <c r="GG409" s="133"/>
      <c r="GH409" s="133"/>
      <c r="GI409" s="133"/>
      <c r="GJ409" s="133"/>
      <c r="GK409" s="133"/>
      <c r="GL409" s="133"/>
      <c r="GM409" s="133"/>
      <c r="GN409" s="133"/>
      <c r="GO409" s="133"/>
      <c r="GP409" s="133"/>
      <c r="GQ409" s="133"/>
      <c r="GR409" s="133"/>
      <c r="GS409" s="133"/>
    </row>
    <row r="410" spans="1:201">
      <c r="A410" s="132"/>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c r="CQ410" s="133"/>
      <c r="CR410" s="133"/>
      <c r="CS410" s="133"/>
      <c r="CT410" s="133"/>
      <c r="CU410" s="133"/>
      <c r="CV410" s="133"/>
      <c r="CW410" s="133"/>
      <c r="CX410" s="133"/>
      <c r="CY410" s="133"/>
      <c r="CZ410" s="133"/>
      <c r="DA410" s="133"/>
      <c r="DB410" s="133"/>
      <c r="DC410" s="133"/>
      <c r="DD410" s="133"/>
      <c r="DE410" s="133"/>
      <c r="DF410" s="133"/>
      <c r="DG410" s="133"/>
      <c r="DH410" s="133"/>
      <c r="DI410" s="133"/>
      <c r="DJ410" s="133"/>
      <c r="DK410" s="133"/>
      <c r="DL410" s="133"/>
      <c r="DM410" s="133"/>
      <c r="DN410" s="133"/>
      <c r="DO410" s="133"/>
      <c r="DP410" s="133"/>
      <c r="DQ410" s="133"/>
      <c r="DR410" s="133"/>
      <c r="DS410" s="133"/>
      <c r="DT410" s="133"/>
      <c r="DU410" s="133"/>
      <c r="DV410" s="133"/>
      <c r="DW410" s="133"/>
      <c r="DX410" s="133"/>
      <c r="DY410" s="133"/>
      <c r="DZ410" s="133"/>
      <c r="EA410" s="133"/>
      <c r="EB410" s="133"/>
      <c r="EC410" s="133"/>
      <c r="ED410" s="133"/>
      <c r="EE410" s="133"/>
      <c r="EF410" s="133"/>
      <c r="EG410" s="133"/>
      <c r="EH410" s="133"/>
      <c r="EI410" s="133"/>
      <c r="EJ410" s="133"/>
      <c r="EK410" s="133"/>
      <c r="EL410" s="133"/>
      <c r="EM410" s="133"/>
      <c r="EN410" s="133"/>
      <c r="EO410" s="133"/>
      <c r="EP410" s="133"/>
      <c r="EQ410" s="133"/>
      <c r="ER410" s="133"/>
      <c r="ES410" s="133"/>
      <c r="ET410" s="133"/>
      <c r="EU410" s="133"/>
      <c r="EV410" s="133"/>
      <c r="EW410" s="133"/>
      <c r="EX410" s="133"/>
      <c r="EY410" s="133"/>
      <c r="EZ410" s="133"/>
      <c r="FA410" s="133"/>
      <c r="FB410" s="133"/>
      <c r="FC410" s="133"/>
      <c r="FD410" s="133"/>
      <c r="FE410" s="133"/>
      <c r="FF410" s="133"/>
      <c r="FG410" s="133"/>
      <c r="FH410" s="133"/>
      <c r="FI410" s="133"/>
      <c r="FJ410" s="133"/>
      <c r="FK410" s="133"/>
      <c r="FL410" s="133"/>
      <c r="FM410" s="133"/>
      <c r="FN410" s="133"/>
      <c r="FO410" s="133"/>
      <c r="FP410" s="133"/>
      <c r="FQ410" s="133"/>
      <c r="FR410" s="133"/>
      <c r="FS410" s="133"/>
      <c r="FT410" s="133"/>
      <c r="FU410" s="133"/>
      <c r="FV410" s="133"/>
      <c r="FW410" s="133"/>
      <c r="FX410" s="133"/>
      <c r="FY410" s="133"/>
      <c r="FZ410" s="133"/>
      <c r="GA410" s="133"/>
      <c r="GB410" s="133"/>
      <c r="GC410" s="133"/>
      <c r="GD410" s="133"/>
      <c r="GE410" s="133"/>
      <c r="GF410" s="133"/>
      <c r="GG410" s="133"/>
      <c r="GH410" s="133"/>
      <c r="GI410" s="133"/>
      <c r="GJ410" s="133"/>
      <c r="GK410" s="133"/>
      <c r="GL410" s="133"/>
      <c r="GM410" s="133"/>
      <c r="GN410" s="133"/>
      <c r="GO410" s="133"/>
      <c r="GP410" s="133"/>
      <c r="GQ410" s="133"/>
      <c r="GR410" s="133"/>
      <c r="GS410" s="133"/>
    </row>
    <row r="411" spans="1:201">
      <c r="A411" s="132"/>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c r="CQ411" s="133"/>
      <c r="CR411" s="133"/>
      <c r="CS411" s="133"/>
      <c r="CT411" s="133"/>
      <c r="CU411" s="133"/>
      <c r="CV411" s="133"/>
      <c r="CW411" s="133"/>
      <c r="CX411" s="133"/>
      <c r="CY411" s="133"/>
      <c r="CZ411" s="133"/>
      <c r="DA411" s="133"/>
      <c r="DB411" s="133"/>
      <c r="DC411" s="133"/>
      <c r="DD411" s="133"/>
      <c r="DE411" s="133"/>
      <c r="DF411" s="133"/>
      <c r="DG411" s="133"/>
      <c r="DH411" s="133"/>
      <c r="DI411" s="133"/>
      <c r="DJ411" s="133"/>
      <c r="DK411" s="133"/>
      <c r="DL411" s="133"/>
      <c r="DM411" s="133"/>
      <c r="DN411" s="133"/>
      <c r="DO411" s="133"/>
      <c r="DP411" s="133"/>
      <c r="DQ411" s="133"/>
      <c r="DR411" s="133"/>
      <c r="DS411" s="133"/>
      <c r="DT411" s="133"/>
      <c r="DU411" s="133"/>
      <c r="DV411" s="133"/>
      <c r="DW411" s="133"/>
      <c r="DX411" s="133"/>
      <c r="DY411" s="133"/>
      <c r="DZ411" s="133"/>
      <c r="EA411" s="133"/>
      <c r="EB411" s="133"/>
      <c r="EC411" s="133"/>
      <c r="ED411" s="133"/>
      <c r="EE411" s="133"/>
      <c r="EF411" s="133"/>
      <c r="EG411" s="133"/>
      <c r="EH411" s="133"/>
      <c r="EI411" s="133"/>
      <c r="EJ411" s="133"/>
      <c r="EK411" s="133"/>
      <c r="EL411" s="133"/>
      <c r="EM411" s="133"/>
      <c r="EN411" s="133"/>
      <c r="EO411" s="133"/>
      <c r="EP411" s="133"/>
      <c r="EQ411" s="133"/>
      <c r="ER411" s="133"/>
      <c r="ES411" s="133"/>
      <c r="ET411" s="133"/>
      <c r="EU411" s="133"/>
      <c r="EV411" s="133"/>
      <c r="EW411" s="133"/>
      <c r="EX411" s="133"/>
      <c r="EY411" s="133"/>
      <c r="EZ411" s="133"/>
      <c r="FA411" s="133"/>
      <c r="FB411" s="133"/>
      <c r="FC411" s="133"/>
      <c r="FD411" s="133"/>
      <c r="FE411" s="133"/>
      <c r="FF411" s="133"/>
      <c r="FG411" s="133"/>
      <c r="FH411" s="133"/>
      <c r="FI411" s="133"/>
      <c r="FJ411" s="133"/>
      <c r="FK411" s="133"/>
      <c r="FL411" s="133"/>
      <c r="FM411" s="133"/>
      <c r="FN411" s="133"/>
      <c r="FO411" s="133"/>
      <c r="FP411" s="133"/>
      <c r="FQ411" s="133"/>
      <c r="FR411" s="133"/>
      <c r="FS411" s="133"/>
      <c r="FT411" s="133"/>
      <c r="FU411" s="133"/>
      <c r="FV411" s="133"/>
      <c r="FW411" s="133"/>
      <c r="FX411" s="133"/>
      <c r="FY411" s="133"/>
      <c r="FZ411" s="133"/>
      <c r="GA411" s="133"/>
      <c r="GB411" s="133"/>
      <c r="GC411" s="133"/>
      <c r="GD411" s="133"/>
      <c r="GE411" s="133"/>
      <c r="GF411" s="133"/>
      <c r="GG411" s="133"/>
      <c r="GH411" s="133"/>
      <c r="GI411" s="133"/>
      <c r="GJ411" s="133"/>
      <c r="GK411" s="133"/>
      <c r="GL411" s="133"/>
      <c r="GM411" s="133"/>
      <c r="GN411" s="133"/>
      <c r="GO411" s="133"/>
      <c r="GP411" s="133"/>
      <c r="GQ411" s="133"/>
      <c r="GR411" s="133"/>
      <c r="GS411" s="133"/>
    </row>
    <row r="412" spans="1:201">
      <c r="A412" s="132"/>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c r="CQ412" s="133"/>
      <c r="CR412" s="133"/>
      <c r="CS412" s="133"/>
      <c r="CT412" s="133"/>
      <c r="CU412" s="133"/>
      <c r="CV412" s="133"/>
      <c r="CW412" s="133"/>
      <c r="CX412" s="133"/>
      <c r="CY412" s="133"/>
      <c r="CZ412" s="133"/>
      <c r="DA412" s="133"/>
      <c r="DB412" s="133"/>
      <c r="DC412" s="133"/>
      <c r="DD412" s="133"/>
      <c r="DE412" s="133"/>
      <c r="DF412" s="133"/>
      <c r="DG412" s="133"/>
      <c r="DH412" s="133"/>
      <c r="DI412" s="133"/>
      <c r="DJ412" s="133"/>
      <c r="DK412" s="133"/>
      <c r="DL412" s="133"/>
      <c r="DM412" s="133"/>
      <c r="DN412" s="133"/>
      <c r="DO412" s="133"/>
      <c r="DP412" s="133"/>
      <c r="DQ412" s="133"/>
      <c r="DR412" s="133"/>
      <c r="DS412" s="133"/>
      <c r="DT412" s="133"/>
      <c r="DU412" s="133"/>
      <c r="DV412" s="133"/>
      <c r="DW412" s="133"/>
      <c r="DX412" s="133"/>
      <c r="DY412" s="133"/>
      <c r="DZ412" s="133"/>
      <c r="EA412" s="133"/>
      <c r="EB412" s="133"/>
      <c r="EC412" s="133"/>
      <c r="ED412" s="133"/>
      <c r="EE412" s="133"/>
      <c r="EF412" s="133"/>
      <c r="EG412" s="133"/>
      <c r="EH412" s="133"/>
      <c r="EI412" s="133"/>
      <c r="EJ412" s="133"/>
      <c r="EK412" s="133"/>
      <c r="EL412" s="133"/>
      <c r="EM412" s="133"/>
      <c r="EN412" s="133"/>
      <c r="EO412" s="133"/>
      <c r="EP412" s="133"/>
      <c r="EQ412" s="133"/>
      <c r="ER412" s="133"/>
      <c r="ES412" s="133"/>
      <c r="ET412" s="133"/>
      <c r="EU412" s="133"/>
      <c r="EV412" s="133"/>
      <c r="EW412" s="133"/>
      <c r="EX412" s="133"/>
      <c r="EY412" s="133"/>
      <c r="EZ412" s="133"/>
      <c r="FA412" s="133"/>
      <c r="FB412" s="133"/>
      <c r="FC412" s="133"/>
      <c r="FD412" s="133"/>
      <c r="FE412" s="133"/>
      <c r="FF412" s="133"/>
      <c r="FG412" s="133"/>
      <c r="FH412" s="133"/>
      <c r="FI412" s="133"/>
      <c r="FJ412" s="133"/>
      <c r="FK412" s="133"/>
      <c r="FL412" s="133"/>
      <c r="FM412" s="133"/>
      <c r="FN412" s="133"/>
      <c r="FO412" s="133"/>
      <c r="FP412" s="133"/>
      <c r="FQ412" s="133"/>
      <c r="FR412" s="133"/>
      <c r="FS412" s="133"/>
      <c r="FT412" s="133"/>
      <c r="FU412" s="133"/>
      <c r="FV412" s="133"/>
      <c r="FW412" s="133"/>
      <c r="FX412" s="133"/>
      <c r="FY412" s="133"/>
      <c r="FZ412" s="133"/>
      <c r="GA412" s="133"/>
      <c r="GB412" s="133"/>
      <c r="GC412" s="133"/>
      <c r="GD412" s="133"/>
      <c r="GE412" s="133"/>
      <c r="GF412" s="133"/>
      <c r="GG412" s="133"/>
      <c r="GH412" s="133"/>
      <c r="GI412" s="133"/>
      <c r="GJ412" s="133"/>
      <c r="GK412" s="133"/>
      <c r="GL412" s="133"/>
      <c r="GM412" s="133"/>
      <c r="GN412" s="133"/>
      <c r="GO412" s="133"/>
      <c r="GP412" s="133"/>
      <c r="GQ412" s="133"/>
      <c r="GR412" s="133"/>
      <c r="GS412" s="133"/>
    </row>
    <row r="413" spans="1:201">
      <c r="A413" s="132"/>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c r="CQ413" s="133"/>
      <c r="CR413" s="133"/>
      <c r="CS413" s="133"/>
      <c r="CT413" s="133"/>
      <c r="CU413" s="133"/>
      <c r="CV413" s="133"/>
      <c r="CW413" s="133"/>
      <c r="CX413" s="133"/>
      <c r="CY413" s="133"/>
      <c r="CZ413" s="133"/>
      <c r="DA413" s="133"/>
      <c r="DB413" s="133"/>
      <c r="DC413" s="133"/>
      <c r="DD413" s="133"/>
      <c r="DE413" s="133"/>
      <c r="DF413" s="133"/>
      <c r="DG413" s="133"/>
      <c r="DH413" s="133"/>
      <c r="DI413" s="133"/>
      <c r="DJ413" s="133"/>
      <c r="DK413" s="133"/>
      <c r="DL413" s="133"/>
      <c r="DM413" s="133"/>
      <c r="DN413" s="133"/>
      <c r="DO413" s="133"/>
      <c r="DP413" s="133"/>
      <c r="DQ413" s="133"/>
      <c r="DR413" s="133"/>
      <c r="DS413" s="133"/>
      <c r="DT413" s="133"/>
      <c r="DU413" s="133"/>
      <c r="DV413" s="133"/>
      <c r="DW413" s="133"/>
      <c r="DX413" s="133"/>
      <c r="DY413" s="133"/>
      <c r="DZ413" s="133"/>
      <c r="EA413" s="133"/>
      <c r="EB413" s="133"/>
      <c r="EC413" s="133"/>
      <c r="ED413" s="133"/>
      <c r="EE413" s="133"/>
      <c r="EF413" s="133"/>
      <c r="EG413" s="133"/>
      <c r="EH413" s="133"/>
      <c r="EI413" s="133"/>
      <c r="EJ413" s="133"/>
      <c r="EK413" s="133"/>
      <c r="EL413" s="133"/>
      <c r="EM413" s="133"/>
      <c r="EN413" s="133"/>
      <c r="EO413" s="133"/>
      <c r="EP413" s="133"/>
      <c r="EQ413" s="133"/>
      <c r="ER413" s="133"/>
      <c r="ES413" s="133"/>
      <c r="ET413" s="133"/>
      <c r="EU413" s="133"/>
      <c r="EV413" s="133"/>
      <c r="EW413" s="133"/>
      <c r="EX413" s="133"/>
      <c r="EY413" s="133"/>
      <c r="EZ413" s="133"/>
      <c r="FA413" s="133"/>
      <c r="FB413" s="133"/>
      <c r="FC413" s="133"/>
      <c r="FD413" s="133"/>
      <c r="FE413" s="133"/>
      <c r="FF413" s="133"/>
      <c r="FG413" s="133"/>
      <c r="FH413" s="133"/>
      <c r="FI413" s="133"/>
      <c r="FJ413" s="133"/>
      <c r="FK413" s="133"/>
      <c r="FL413" s="133"/>
      <c r="FM413" s="133"/>
      <c r="FN413" s="133"/>
      <c r="FO413" s="133"/>
      <c r="FP413" s="133"/>
      <c r="FQ413" s="133"/>
      <c r="FR413" s="133"/>
      <c r="FS413" s="133"/>
      <c r="FT413" s="133"/>
      <c r="FU413" s="133"/>
      <c r="FV413" s="133"/>
      <c r="FW413" s="133"/>
      <c r="FX413" s="133"/>
      <c r="FY413" s="133"/>
      <c r="FZ413" s="133"/>
      <c r="GA413" s="133"/>
      <c r="GB413" s="133"/>
      <c r="GC413" s="133"/>
      <c r="GD413" s="133"/>
      <c r="GE413" s="133"/>
      <c r="GF413" s="133"/>
      <c r="GG413" s="133"/>
      <c r="GH413" s="133"/>
      <c r="GI413" s="133"/>
      <c r="GJ413" s="133"/>
      <c r="GK413" s="133"/>
      <c r="GL413" s="133"/>
      <c r="GM413" s="133"/>
      <c r="GN413" s="133"/>
      <c r="GO413" s="133"/>
      <c r="GP413" s="133"/>
      <c r="GQ413" s="133"/>
      <c r="GR413" s="133"/>
      <c r="GS413" s="133"/>
    </row>
    <row r="414" spans="1:201">
      <c r="A414" s="132"/>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c r="CQ414" s="133"/>
      <c r="CR414" s="133"/>
      <c r="CS414" s="133"/>
      <c r="CT414" s="133"/>
      <c r="CU414" s="133"/>
      <c r="CV414" s="133"/>
      <c r="CW414" s="133"/>
      <c r="CX414" s="133"/>
      <c r="CY414" s="133"/>
      <c r="CZ414" s="133"/>
      <c r="DA414" s="133"/>
      <c r="DB414" s="133"/>
      <c r="DC414" s="133"/>
      <c r="DD414" s="133"/>
      <c r="DE414" s="133"/>
      <c r="DF414" s="133"/>
      <c r="DG414" s="133"/>
      <c r="DH414" s="133"/>
      <c r="DI414" s="133"/>
      <c r="DJ414" s="133"/>
      <c r="DK414" s="133"/>
      <c r="DL414" s="133"/>
      <c r="DM414" s="133"/>
      <c r="DN414" s="133"/>
      <c r="DO414" s="133"/>
      <c r="DP414" s="133"/>
      <c r="DQ414" s="133"/>
      <c r="DR414" s="133"/>
      <c r="DS414" s="133"/>
      <c r="DT414" s="133"/>
      <c r="DU414" s="133"/>
      <c r="DV414" s="133"/>
      <c r="DW414" s="133"/>
      <c r="DX414" s="133"/>
      <c r="DY414" s="133"/>
      <c r="DZ414" s="133"/>
      <c r="EA414" s="133"/>
      <c r="EB414" s="133"/>
      <c r="EC414" s="133"/>
      <c r="ED414" s="133"/>
      <c r="EE414" s="133"/>
      <c r="EF414" s="133"/>
      <c r="EG414" s="133"/>
      <c r="EH414" s="133"/>
      <c r="EI414" s="133"/>
      <c r="EJ414" s="133"/>
      <c r="EK414" s="133"/>
      <c r="EL414" s="133"/>
      <c r="EM414" s="133"/>
      <c r="EN414" s="133"/>
      <c r="EO414" s="133"/>
      <c r="EP414" s="133"/>
      <c r="EQ414" s="133"/>
      <c r="ER414" s="133"/>
      <c r="ES414" s="133"/>
      <c r="ET414" s="133"/>
      <c r="EU414" s="133"/>
      <c r="EV414" s="133"/>
      <c r="EW414" s="133"/>
      <c r="EX414" s="133"/>
      <c r="EY414" s="133"/>
      <c r="EZ414" s="133"/>
      <c r="FA414" s="133"/>
      <c r="FB414" s="133"/>
      <c r="FC414" s="133"/>
      <c r="FD414" s="133"/>
      <c r="FE414" s="133"/>
      <c r="FF414" s="133"/>
      <c r="FG414" s="133"/>
      <c r="FH414" s="133"/>
      <c r="FI414" s="133"/>
      <c r="FJ414" s="133"/>
      <c r="FK414" s="133"/>
      <c r="FL414" s="133"/>
      <c r="FM414" s="133"/>
      <c r="FN414" s="133"/>
      <c r="FO414" s="133"/>
      <c r="FP414" s="133"/>
      <c r="FQ414" s="133"/>
      <c r="FR414" s="133"/>
      <c r="FS414" s="133"/>
      <c r="FT414" s="133"/>
      <c r="FU414" s="133"/>
      <c r="FV414" s="133"/>
      <c r="FW414" s="133"/>
      <c r="FX414" s="133"/>
      <c r="FY414" s="133"/>
      <c r="FZ414" s="133"/>
      <c r="GA414" s="133"/>
      <c r="GB414" s="133"/>
      <c r="GC414" s="133"/>
      <c r="GD414" s="133"/>
      <c r="GE414" s="133"/>
      <c r="GF414" s="133"/>
      <c r="GG414" s="133"/>
      <c r="GH414" s="133"/>
      <c r="GI414" s="133"/>
      <c r="GJ414" s="133"/>
      <c r="GK414" s="133"/>
      <c r="GL414" s="133"/>
      <c r="GM414" s="133"/>
      <c r="GN414" s="133"/>
      <c r="GO414" s="133"/>
      <c r="GP414" s="133"/>
      <c r="GQ414" s="133"/>
      <c r="GR414" s="133"/>
      <c r="GS414" s="133"/>
    </row>
    <row r="415" spans="1:201">
      <c r="A415" s="132"/>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c r="CQ415" s="133"/>
      <c r="CR415" s="133"/>
      <c r="CS415" s="133"/>
      <c r="CT415" s="133"/>
      <c r="CU415" s="133"/>
      <c r="CV415" s="133"/>
      <c r="CW415" s="133"/>
      <c r="CX415" s="133"/>
      <c r="CY415" s="133"/>
      <c r="CZ415" s="133"/>
      <c r="DA415" s="133"/>
      <c r="DB415" s="133"/>
      <c r="DC415" s="133"/>
      <c r="DD415" s="133"/>
      <c r="DE415" s="133"/>
      <c r="DF415" s="133"/>
      <c r="DG415" s="133"/>
      <c r="DH415" s="133"/>
      <c r="DI415" s="133"/>
      <c r="DJ415" s="133"/>
      <c r="DK415" s="133"/>
      <c r="DL415" s="133"/>
      <c r="DM415" s="133"/>
      <c r="DN415" s="133"/>
      <c r="DO415" s="133"/>
      <c r="DP415" s="133"/>
      <c r="DQ415" s="133"/>
      <c r="DR415" s="133"/>
      <c r="DS415" s="133"/>
      <c r="DT415" s="133"/>
      <c r="DU415" s="133"/>
      <c r="DV415" s="133"/>
      <c r="DW415" s="133"/>
      <c r="DX415" s="133"/>
      <c r="DY415" s="133"/>
      <c r="DZ415" s="133"/>
      <c r="EA415" s="133"/>
      <c r="EB415" s="133"/>
      <c r="EC415" s="133"/>
      <c r="ED415" s="133"/>
      <c r="EE415" s="133"/>
      <c r="EF415" s="133"/>
      <c r="EG415" s="133"/>
      <c r="EH415" s="133"/>
      <c r="EI415" s="133"/>
      <c r="EJ415" s="133"/>
      <c r="EK415" s="133"/>
      <c r="EL415" s="133"/>
      <c r="EM415" s="133"/>
      <c r="EN415" s="133"/>
      <c r="EO415" s="133"/>
      <c r="EP415" s="133"/>
      <c r="EQ415" s="133"/>
      <c r="ER415" s="133"/>
      <c r="ES415" s="133"/>
      <c r="ET415" s="133"/>
      <c r="EU415" s="133"/>
      <c r="EV415" s="133"/>
      <c r="EW415" s="133"/>
      <c r="EX415" s="133"/>
      <c r="EY415" s="133"/>
      <c r="EZ415" s="133"/>
      <c r="FA415" s="133"/>
      <c r="FB415" s="133"/>
      <c r="FC415" s="133"/>
      <c r="FD415" s="133"/>
      <c r="FE415" s="133"/>
      <c r="FF415" s="133"/>
      <c r="FG415" s="133"/>
      <c r="FH415" s="133"/>
      <c r="FI415" s="133"/>
      <c r="FJ415" s="133"/>
      <c r="FK415" s="133"/>
      <c r="FL415" s="133"/>
      <c r="FM415" s="133"/>
      <c r="FN415" s="133"/>
      <c r="FO415" s="133"/>
      <c r="FP415" s="133"/>
      <c r="FQ415" s="133"/>
      <c r="FR415" s="133"/>
      <c r="FS415" s="133"/>
      <c r="FT415" s="133"/>
      <c r="FU415" s="133"/>
      <c r="FV415" s="133"/>
      <c r="FW415" s="133"/>
      <c r="FX415" s="133"/>
      <c r="FY415" s="133"/>
      <c r="FZ415" s="133"/>
      <c r="GA415" s="133"/>
      <c r="GB415" s="133"/>
      <c r="GC415" s="133"/>
      <c r="GD415" s="133"/>
      <c r="GE415" s="133"/>
      <c r="GF415" s="133"/>
      <c r="GG415" s="133"/>
      <c r="GH415" s="133"/>
      <c r="GI415" s="133"/>
      <c r="GJ415" s="133"/>
      <c r="GK415" s="133"/>
      <c r="GL415" s="133"/>
      <c r="GM415" s="133"/>
      <c r="GN415" s="133"/>
      <c r="GO415" s="133"/>
      <c r="GP415" s="133"/>
      <c r="GQ415" s="133"/>
      <c r="GR415" s="133"/>
      <c r="GS415" s="133"/>
    </row>
    <row r="416" spans="1:201">
      <c r="A416" s="132"/>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c r="CQ416" s="133"/>
      <c r="CR416" s="133"/>
      <c r="CS416" s="133"/>
      <c r="CT416" s="133"/>
      <c r="CU416" s="133"/>
      <c r="CV416" s="133"/>
      <c r="CW416" s="133"/>
      <c r="CX416" s="133"/>
      <c r="CY416" s="133"/>
      <c r="CZ416" s="133"/>
      <c r="DA416" s="133"/>
      <c r="DB416" s="133"/>
      <c r="DC416" s="133"/>
      <c r="DD416" s="133"/>
      <c r="DE416" s="133"/>
      <c r="DF416" s="133"/>
      <c r="DG416" s="133"/>
      <c r="DH416" s="133"/>
      <c r="DI416" s="133"/>
      <c r="DJ416" s="133"/>
      <c r="DK416" s="133"/>
      <c r="DL416" s="133"/>
      <c r="DM416" s="133"/>
      <c r="DN416" s="133"/>
      <c r="DO416" s="133"/>
      <c r="DP416" s="133"/>
      <c r="DQ416" s="133"/>
      <c r="DR416" s="133"/>
      <c r="DS416" s="133"/>
      <c r="DT416" s="133"/>
      <c r="DU416" s="133"/>
      <c r="DV416" s="133"/>
      <c r="DW416" s="133"/>
      <c r="DX416" s="133"/>
      <c r="DY416" s="133"/>
      <c r="DZ416" s="133"/>
      <c r="EA416" s="133"/>
      <c r="EB416" s="133"/>
      <c r="EC416" s="133"/>
      <c r="ED416" s="133"/>
      <c r="EE416" s="133"/>
      <c r="EF416" s="133"/>
      <c r="EG416" s="133"/>
      <c r="EH416" s="133"/>
      <c r="EI416" s="133"/>
      <c r="EJ416" s="133"/>
      <c r="EK416" s="133"/>
      <c r="EL416" s="133"/>
      <c r="EM416" s="133"/>
      <c r="EN416" s="133"/>
      <c r="EO416" s="133"/>
      <c r="EP416" s="133"/>
      <c r="EQ416" s="133"/>
      <c r="ER416" s="133"/>
      <c r="ES416" s="133"/>
      <c r="ET416" s="133"/>
      <c r="EU416" s="133"/>
      <c r="EV416" s="133"/>
      <c r="EW416" s="133"/>
      <c r="EX416" s="133"/>
      <c r="EY416" s="133"/>
      <c r="EZ416" s="133"/>
      <c r="FA416" s="133"/>
      <c r="FB416" s="133"/>
      <c r="FC416" s="133"/>
      <c r="FD416" s="133"/>
      <c r="FE416" s="133"/>
      <c r="FF416" s="133"/>
      <c r="FG416" s="133"/>
      <c r="FH416" s="133"/>
      <c r="FI416" s="133"/>
      <c r="FJ416" s="133"/>
      <c r="FK416" s="133"/>
      <c r="FL416" s="133"/>
      <c r="FM416" s="133"/>
      <c r="FN416" s="133"/>
      <c r="FO416" s="133"/>
      <c r="FP416" s="133"/>
      <c r="FQ416" s="133"/>
      <c r="FR416" s="133"/>
      <c r="FS416" s="133"/>
      <c r="FT416" s="133"/>
      <c r="FU416" s="133"/>
      <c r="FV416" s="133"/>
      <c r="FW416" s="133"/>
      <c r="FX416" s="133"/>
      <c r="FY416" s="133"/>
      <c r="FZ416" s="133"/>
      <c r="GA416" s="133"/>
      <c r="GB416" s="133"/>
      <c r="GC416" s="133"/>
      <c r="GD416" s="133"/>
      <c r="GE416" s="133"/>
      <c r="GF416" s="133"/>
      <c r="GG416" s="133"/>
      <c r="GH416" s="133"/>
      <c r="GI416" s="133"/>
      <c r="GJ416" s="133"/>
      <c r="GK416" s="133"/>
      <c r="GL416" s="133"/>
      <c r="GM416" s="133"/>
      <c r="GN416" s="133"/>
      <c r="GO416" s="133"/>
      <c r="GP416" s="133"/>
      <c r="GQ416" s="133"/>
      <c r="GR416" s="133"/>
      <c r="GS416" s="133"/>
    </row>
    <row r="417" spans="1:201">
      <c r="A417" s="132"/>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c r="CQ417" s="133"/>
      <c r="CR417" s="133"/>
      <c r="CS417" s="133"/>
      <c r="CT417" s="133"/>
      <c r="CU417" s="133"/>
      <c r="CV417" s="133"/>
      <c r="CW417" s="133"/>
      <c r="CX417" s="133"/>
      <c r="CY417" s="133"/>
      <c r="CZ417" s="133"/>
      <c r="DA417" s="133"/>
      <c r="DB417" s="133"/>
      <c r="DC417" s="133"/>
      <c r="DD417" s="133"/>
      <c r="DE417" s="133"/>
      <c r="DF417" s="133"/>
      <c r="DG417" s="133"/>
      <c r="DH417" s="133"/>
      <c r="DI417" s="133"/>
      <c r="DJ417" s="133"/>
      <c r="DK417" s="133"/>
      <c r="DL417" s="133"/>
      <c r="DM417" s="133"/>
      <c r="DN417" s="133"/>
      <c r="DO417" s="133"/>
      <c r="DP417" s="133"/>
      <c r="DQ417" s="133"/>
      <c r="DR417" s="133"/>
      <c r="DS417" s="133"/>
      <c r="DT417" s="133"/>
      <c r="DU417" s="133"/>
      <c r="DV417" s="133"/>
      <c r="DW417" s="133"/>
      <c r="DX417" s="133"/>
      <c r="DY417" s="133"/>
      <c r="DZ417" s="133"/>
      <c r="EA417" s="133"/>
      <c r="EB417" s="133"/>
      <c r="EC417" s="133"/>
      <c r="ED417" s="133"/>
      <c r="EE417" s="133"/>
      <c r="EF417" s="133"/>
      <c r="EG417" s="133"/>
      <c r="EH417" s="133"/>
      <c r="EI417" s="133"/>
      <c r="EJ417" s="133"/>
      <c r="EK417" s="133"/>
      <c r="EL417" s="133"/>
      <c r="EM417" s="133"/>
      <c r="EN417" s="133"/>
      <c r="EO417" s="133"/>
      <c r="EP417" s="133"/>
      <c r="EQ417" s="133"/>
      <c r="ER417" s="133"/>
      <c r="ES417" s="133"/>
      <c r="ET417" s="133"/>
      <c r="EU417" s="133"/>
      <c r="EV417" s="133"/>
      <c r="EW417" s="133"/>
      <c r="EX417" s="133"/>
      <c r="EY417" s="133"/>
      <c r="EZ417" s="133"/>
      <c r="FA417" s="133"/>
      <c r="FB417" s="133"/>
      <c r="FC417" s="133"/>
      <c r="FD417" s="133"/>
      <c r="FE417" s="133"/>
      <c r="FF417" s="133"/>
      <c r="FG417" s="133"/>
      <c r="FH417" s="133"/>
      <c r="FI417" s="133"/>
      <c r="FJ417" s="133"/>
      <c r="FK417" s="133"/>
      <c r="FL417" s="133"/>
      <c r="FM417" s="133"/>
      <c r="FN417" s="133"/>
      <c r="FO417" s="133"/>
      <c r="FP417" s="133"/>
      <c r="FQ417" s="133"/>
      <c r="FR417" s="133"/>
      <c r="FS417" s="133"/>
      <c r="FT417" s="133"/>
      <c r="FU417" s="133"/>
      <c r="FV417" s="133"/>
      <c r="FW417" s="133"/>
      <c r="FX417" s="133"/>
      <c r="FY417" s="133"/>
      <c r="FZ417" s="133"/>
      <c r="GA417" s="133"/>
      <c r="GB417" s="133"/>
      <c r="GC417" s="133"/>
      <c r="GD417" s="133"/>
      <c r="GE417" s="133"/>
      <c r="GF417" s="133"/>
      <c r="GG417" s="133"/>
      <c r="GH417" s="133"/>
      <c r="GI417" s="133"/>
      <c r="GJ417" s="133"/>
      <c r="GK417" s="133"/>
      <c r="GL417" s="133"/>
      <c r="GM417" s="133"/>
      <c r="GN417" s="133"/>
      <c r="GO417" s="133"/>
      <c r="GP417" s="133"/>
      <c r="GQ417" s="133"/>
      <c r="GR417" s="133"/>
      <c r="GS417" s="133"/>
    </row>
    <row r="418" spans="1:201">
      <c r="A418" s="132"/>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c r="CQ418" s="133"/>
      <c r="CR418" s="133"/>
      <c r="CS418" s="133"/>
      <c r="CT418" s="133"/>
      <c r="CU418" s="133"/>
      <c r="CV418" s="133"/>
      <c r="CW418" s="133"/>
      <c r="CX418" s="133"/>
      <c r="CY418" s="133"/>
      <c r="CZ418" s="133"/>
      <c r="DA418" s="133"/>
      <c r="DB418" s="133"/>
      <c r="DC418" s="133"/>
      <c r="DD418" s="133"/>
      <c r="DE418" s="133"/>
      <c r="DF418" s="133"/>
      <c r="DG418" s="133"/>
      <c r="DH418" s="133"/>
      <c r="DI418" s="133"/>
      <c r="DJ418" s="133"/>
      <c r="DK418" s="133"/>
      <c r="DL418" s="133"/>
      <c r="DM418" s="133"/>
      <c r="DN418" s="133"/>
      <c r="DO418" s="133"/>
      <c r="DP418" s="133"/>
      <c r="DQ418" s="133"/>
      <c r="DR418" s="133"/>
      <c r="DS418" s="133"/>
      <c r="DT418" s="133"/>
      <c r="DU418" s="133"/>
      <c r="DV418" s="133"/>
      <c r="DW418" s="133"/>
      <c r="DX418" s="133"/>
      <c r="DY418" s="133"/>
      <c r="DZ418" s="133"/>
      <c r="EA418" s="133"/>
      <c r="EB418" s="133"/>
      <c r="EC418" s="133"/>
      <c r="ED418" s="133"/>
      <c r="EE418" s="133"/>
      <c r="EF418" s="133"/>
      <c r="EG418" s="133"/>
      <c r="EH418" s="133"/>
      <c r="EI418" s="133"/>
      <c r="EJ418" s="133"/>
      <c r="EK418" s="133"/>
      <c r="EL418" s="133"/>
      <c r="EM418" s="133"/>
      <c r="EN418" s="133"/>
      <c r="EO418" s="133"/>
      <c r="EP418" s="133"/>
      <c r="EQ418" s="133"/>
      <c r="ER418" s="133"/>
      <c r="ES418" s="133"/>
      <c r="ET418" s="133"/>
      <c r="EU418" s="133"/>
      <c r="EV418" s="133"/>
      <c r="EW418" s="133"/>
      <c r="EX418" s="133"/>
      <c r="EY418" s="133"/>
      <c r="EZ418" s="133"/>
      <c r="FA418" s="133"/>
      <c r="FB418" s="133"/>
      <c r="FC418" s="133"/>
      <c r="FD418" s="133"/>
      <c r="FE418" s="133"/>
      <c r="FF418" s="133"/>
      <c r="FG418" s="133"/>
      <c r="FH418" s="133"/>
      <c r="FI418" s="133"/>
      <c r="FJ418" s="133"/>
      <c r="FK418" s="133"/>
      <c r="FL418" s="133"/>
      <c r="FM418" s="133"/>
      <c r="FN418" s="133"/>
      <c r="FO418" s="133"/>
      <c r="FP418" s="133"/>
      <c r="FQ418" s="133"/>
      <c r="FR418" s="133"/>
      <c r="FS418" s="133"/>
      <c r="FT418" s="133"/>
      <c r="FU418" s="133"/>
      <c r="FV418" s="133"/>
      <c r="FW418" s="133"/>
      <c r="FX418" s="133"/>
      <c r="FY418" s="133"/>
      <c r="FZ418" s="133"/>
      <c r="GA418" s="133"/>
      <c r="GB418" s="133"/>
      <c r="GC418" s="133"/>
      <c r="GD418" s="133"/>
      <c r="GE418" s="133"/>
      <c r="GF418" s="133"/>
      <c r="GG418" s="133"/>
      <c r="GH418" s="133"/>
      <c r="GI418" s="133"/>
      <c r="GJ418" s="133"/>
      <c r="GK418" s="133"/>
      <c r="GL418" s="133"/>
      <c r="GM418" s="133"/>
      <c r="GN418" s="133"/>
      <c r="GO418" s="133"/>
      <c r="GP418" s="133"/>
      <c r="GQ418" s="133"/>
      <c r="GR418" s="133"/>
      <c r="GS418" s="133"/>
    </row>
    <row r="419" spans="1:201">
      <c r="A419" s="132"/>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c r="CZ419" s="133"/>
      <c r="DA419" s="133"/>
      <c r="DB419" s="133"/>
      <c r="DC419" s="133"/>
      <c r="DD419" s="133"/>
      <c r="DE419" s="133"/>
      <c r="DF419" s="133"/>
      <c r="DG419" s="133"/>
      <c r="DH419" s="133"/>
      <c r="DI419" s="133"/>
      <c r="DJ419" s="133"/>
      <c r="DK419" s="133"/>
      <c r="DL419" s="133"/>
      <c r="DM419" s="133"/>
      <c r="DN419" s="133"/>
      <c r="DO419" s="133"/>
      <c r="DP419" s="133"/>
      <c r="DQ419" s="133"/>
      <c r="DR419" s="133"/>
      <c r="DS419" s="133"/>
      <c r="DT419" s="133"/>
      <c r="DU419" s="133"/>
      <c r="DV419" s="133"/>
      <c r="DW419" s="133"/>
      <c r="DX419" s="133"/>
      <c r="DY419" s="133"/>
      <c r="DZ419" s="133"/>
      <c r="EA419" s="133"/>
      <c r="EB419" s="133"/>
      <c r="EC419" s="133"/>
      <c r="ED419" s="133"/>
      <c r="EE419" s="133"/>
      <c r="EF419" s="133"/>
      <c r="EG419" s="133"/>
      <c r="EH419" s="133"/>
      <c r="EI419" s="133"/>
      <c r="EJ419" s="133"/>
      <c r="EK419" s="133"/>
      <c r="EL419" s="133"/>
      <c r="EM419" s="133"/>
      <c r="EN419" s="133"/>
      <c r="EO419" s="133"/>
      <c r="EP419" s="133"/>
      <c r="EQ419" s="133"/>
      <c r="ER419" s="133"/>
      <c r="ES419" s="133"/>
      <c r="ET419" s="133"/>
      <c r="EU419" s="133"/>
      <c r="EV419" s="133"/>
      <c r="EW419" s="133"/>
      <c r="EX419" s="133"/>
      <c r="EY419" s="133"/>
      <c r="EZ419" s="133"/>
      <c r="FA419" s="133"/>
      <c r="FB419" s="133"/>
      <c r="FC419" s="133"/>
      <c r="FD419" s="133"/>
      <c r="FE419" s="133"/>
      <c r="FF419" s="133"/>
      <c r="FG419" s="133"/>
      <c r="FH419" s="133"/>
      <c r="FI419" s="133"/>
      <c r="FJ419" s="133"/>
      <c r="FK419" s="133"/>
      <c r="FL419" s="133"/>
      <c r="FM419" s="133"/>
      <c r="FN419" s="133"/>
      <c r="FO419" s="133"/>
      <c r="FP419" s="133"/>
      <c r="FQ419" s="133"/>
      <c r="FR419" s="133"/>
      <c r="FS419" s="133"/>
      <c r="FT419" s="133"/>
      <c r="FU419" s="133"/>
      <c r="FV419" s="133"/>
      <c r="FW419" s="133"/>
      <c r="FX419" s="133"/>
      <c r="FY419" s="133"/>
      <c r="FZ419" s="133"/>
      <c r="GA419" s="133"/>
      <c r="GB419" s="133"/>
      <c r="GC419" s="133"/>
      <c r="GD419" s="133"/>
      <c r="GE419" s="133"/>
      <c r="GF419" s="133"/>
      <c r="GG419" s="133"/>
      <c r="GH419" s="133"/>
      <c r="GI419" s="133"/>
      <c r="GJ419" s="133"/>
      <c r="GK419" s="133"/>
      <c r="GL419" s="133"/>
      <c r="GM419" s="133"/>
      <c r="GN419" s="133"/>
      <c r="GO419" s="133"/>
      <c r="GP419" s="133"/>
      <c r="GQ419" s="133"/>
      <c r="GR419" s="133"/>
      <c r="GS419" s="133"/>
    </row>
    <row r="420" spans="1:201">
      <c r="A420" s="132"/>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c r="CQ420" s="133"/>
      <c r="CR420" s="133"/>
      <c r="CS420" s="133"/>
      <c r="CT420" s="133"/>
      <c r="CU420" s="133"/>
      <c r="CV420" s="133"/>
      <c r="CW420" s="133"/>
      <c r="CX420" s="133"/>
      <c r="CY420" s="133"/>
      <c r="CZ420" s="133"/>
      <c r="DA420" s="133"/>
      <c r="DB420" s="133"/>
      <c r="DC420" s="133"/>
      <c r="DD420" s="133"/>
      <c r="DE420" s="133"/>
      <c r="DF420" s="133"/>
      <c r="DG420" s="133"/>
      <c r="DH420" s="133"/>
      <c r="DI420" s="133"/>
      <c r="DJ420" s="133"/>
      <c r="DK420" s="133"/>
      <c r="DL420" s="133"/>
      <c r="DM420" s="133"/>
      <c r="DN420" s="133"/>
      <c r="DO420" s="133"/>
      <c r="DP420" s="133"/>
      <c r="DQ420" s="133"/>
      <c r="DR420" s="133"/>
      <c r="DS420" s="133"/>
      <c r="DT420" s="133"/>
      <c r="DU420" s="133"/>
      <c r="DV420" s="133"/>
      <c r="DW420" s="133"/>
      <c r="DX420" s="133"/>
      <c r="DY420" s="133"/>
      <c r="DZ420" s="133"/>
      <c r="EA420" s="133"/>
      <c r="EB420" s="133"/>
      <c r="EC420" s="133"/>
      <c r="ED420" s="133"/>
      <c r="EE420" s="133"/>
      <c r="EF420" s="133"/>
      <c r="EG420" s="133"/>
      <c r="EH420" s="133"/>
      <c r="EI420" s="133"/>
      <c r="EJ420" s="133"/>
      <c r="EK420" s="133"/>
      <c r="EL420" s="133"/>
      <c r="EM420" s="133"/>
      <c r="EN420" s="133"/>
      <c r="EO420" s="133"/>
      <c r="EP420" s="133"/>
      <c r="EQ420" s="133"/>
      <c r="ER420" s="133"/>
      <c r="ES420" s="133"/>
      <c r="ET420" s="133"/>
      <c r="EU420" s="133"/>
      <c r="EV420" s="133"/>
      <c r="EW420" s="133"/>
      <c r="EX420" s="133"/>
      <c r="EY420" s="133"/>
      <c r="EZ420" s="133"/>
      <c r="FA420" s="133"/>
      <c r="FB420" s="133"/>
      <c r="FC420" s="133"/>
      <c r="FD420" s="133"/>
      <c r="FE420" s="133"/>
      <c r="FF420" s="133"/>
      <c r="FG420" s="133"/>
      <c r="FH420" s="133"/>
      <c r="FI420" s="133"/>
      <c r="FJ420" s="133"/>
      <c r="FK420" s="133"/>
      <c r="FL420" s="133"/>
      <c r="FM420" s="133"/>
      <c r="FN420" s="133"/>
      <c r="FO420" s="133"/>
      <c r="FP420" s="133"/>
      <c r="FQ420" s="133"/>
      <c r="FR420" s="133"/>
      <c r="FS420" s="133"/>
      <c r="FT420" s="133"/>
      <c r="FU420" s="133"/>
      <c r="FV420" s="133"/>
      <c r="FW420" s="133"/>
      <c r="FX420" s="133"/>
      <c r="FY420" s="133"/>
      <c r="FZ420" s="133"/>
      <c r="GA420" s="133"/>
      <c r="GB420" s="133"/>
      <c r="GC420" s="133"/>
      <c r="GD420" s="133"/>
      <c r="GE420" s="133"/>
      <c r="GF420" s="133"/>
      <c r="GG420" s="133"/>
      <c r="GH420" s="133"/>
      <c r="GI420" s="133"/>
      <c r="GJ420" s="133"/>
      <c r="GK420" s="133"/>
      <c r="GL420" s="133"/>
      <c r="GM420" s="133"/>
      <c r="GN420" s="133"/>
      <c r="GO420" s="133"/>
      <c r="GP420" s="133"/>
      <c r="GQ420" s="133"/>
      <c r="GR420" s="133"/>
      <c r="GS420" s="133"/>
    </row>
    <row r="421" spans="1:201">
      <c r="A421" s="132"/>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c r="CQ421" s="133"/>
      <c r="CR421" s="133"/>
      <c r="CS421" s="133"/>
      <c r="CT421" s="133"/>
      <c r="CU421" s="133"/>
      <c r="CV421" s="133"/>
      <c r="CW421" s="133"/>
      <c r="CX421" s="133"/>
      <c r="CY421" s="133"/>
      <c r="CZ421" s="133"/>
      <c r="DA421" s="133"/>
      <c r="DB421" s="133"/>
      <c r="DC421" s="133"/>
      <c r="DD421" s="133"/>
      <c r="DE421" s="133"/>
      <c r="DF421" s="133"/>
      <c r="DG421" s="133"/>
      <c r="DH421" s="133"/>
      <c r="DI421" s="133"/>
      <c r="DJ421" s="133"/>
      <c r="DK421" s="133"/>
      <c r="DL421" s="133"/>
      <c r="DM421" s="133"/>
      <c r="DN421" s="133"/>
      <c r="DO421" s="133"/>
      <c r="DP421" s="133"/>
      <c r="DQ421" s="133"/>
      <c r="DR421" s="133"/>
      <c r="DS421" s="133"/>
      <c r="DT421" s="133"/>
      <c r="DU421" s="133"/>
      <c r="DV421" s="133"/>
      <c r="DW421" s="133"/>
      <c r="DX421" s="133"/>
      <c r="DY421" s="133"/>
      <c r="DZ421" s="133"/>
      <c r="EA421" s="133"/>
      <c r="EB421" s="133"/>
      <c r="EC421" s="133"/>
      <c r="ED421" s="133"/>
      <c r="EE421" s="133"/>
      <c r="EF421" s="133"/>
      <c r="EG421" s="133"/>
      <c r="EH421" s="133"/>
      <c r="EI421" s="133"/>
      <c r="EJ421" s="133"/>
      <c r="EK421" s="133"/>
      <c r="EL421" s="133"/>
      <c r="EM421" s="133"/>
      <c r="EN421" s="133"/>
      <c r="EO421" s="133"/>
      <c r="EP421" s="133"/>
      <c r="EQ421" s="133"/>
      <c r="ER421" s="133"/>
      <c r="ES421" s="133"/>
      <c r="ET421" s="133"/>
      <c r="EU421" s="133"/>
      <c r="EV421" s="133"/>
      <c r="EW421" s="133"/>
      <c r="EX421" s="133"/>
      <c r="EY421" s="133"/>
      <c r="EZ421" s="133"/>
      <c r="FA421" s="133"/>
      <c r="FB421" s="133"/>
      <c r="FC421" s="133"/>
      <c r="FD421" s="133"/>
      <c r="FE421" s="133"/>
      <c r="FF421" s="133"/>
      <c r="FG421" s="133"/>
      <c r="FH421" s="133"/>
      <c r="FI421" s="133"/>
      <c r="FJ421" s="133"/>
      <c r="FK421" s="133"/>
      <c r="FL421" s="133"/>
      <c r="FM421" s="133"/>
      <c r="FN421" s="133"/>
      <c r="FO421" s="133"/>
      <c r="FP421" s="133"/>
      <c r="FQ421" s="133"/>
      <c r="FR421" s="133"/>
      <c r="FS421" s="133"/>
      <c r="FT421" s="133"/>
      <c r="FU421" s="133"/>
      <c r="FV421" s="133"/>
      <c r="FW421" s="133"/>
      <c r="FX421" s="133"/>
      <c r="FY421" s="133"/>
      <c r="FZ421" s="133"/>
      <c r="GA421" s="133"/>
      <c r="GB421" s="133"/>
      <c r="GC421" s="133"/>
      <c r="GD421" s="133"/>
      <c r="GE421" s="133"/>
      <c r="GF421" s="133"/>
      <c r="GG421" s="133"/>
      <c r="GH421" s="133"/>
      <c r="GI421" s="133"/>
      <c r="GJ421" s="133"/>
      <c r="GK421" s="133"/>
      <c r="GL421" s="133"/>
      <c r="GM421" s="133"/>
      <c r="GN421" s="133"/>
      <c r="GO421" s="133"/>
      <c r="GP421" s="133"/>
      <c r="GQ421" s="133"/>
      <c r="GR421" s="133"/>
      <c r="GS421" s="133"/>
    </row>
    <row r="422" spans="1:201">
      <c r="A422" s="132"/>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133"/>
      <c r="CI422" s="133"/>
      <c r="CJ422" s="133"/>
      <c r="CK422" s="133"/>
      <c r="CL422" s="133"/>
      <c r="CM422" s="133"/>
      <c r="CN422" s="133"/>
      <c r="CO422" s="133"/>
      <c r="CP422" s="133"/>
      <c r="CQ422" s="133"/>
      <c r="CR422" s="133"/>
      <c r="CS422" s="133"/>
      <c r="CT422" s="133"/>
      <c r="CU422" s="133"/>
      <c r="CV422" s="133"/>
      <c r="CW422" s="133"/>
      <c r="CX422" s="133"/>
      <c r="CY422" s="133"/>
      <c r="CZ422" s="133"/>
      <c r="DA422" s="133"/>
      <c r="DB422" s="133"/>
      <c r="DC422" s="133"/>
      <c r="DD422" s="133"/>
      <c r="DE422" s="133"/>
      <c r="DF422" s="133"/>
      <c r="DG422" s="133"/>
      <c r="DH422" s="133"/>
      <c r="DI422" s="133"/>
      <c r="DJ422" s="133"/>
      <c r="DK422" s="133"/>
      <c r="DL422" s="133"/>
      <c r="DM422" s="133"/>
      <c r="DN422" s="133"/>
      <c r="DO422" s="133"/>
      <c r="DP422" s="133"/>
      <c r="DQ422" s="133"/>
      <c r="DR422" s="133"/>
      <c r="DS422" s="133"/>
      <c r="DT422" s="133"/>
      <c r="DU422" s="133"/>
      <c r="DV422" s="133"/>
      <c r="DW422" s="133"/>
      <c r="DX422" s="133"/>
      <c r="DY422" s="133"/>
      <c r="DZ422" s="133"/>
      <c r="EA422" s="133"/>
      <c r="EB422" s="133"/>
      <c r="EC422" s="133"/>
      <c r="ED422" s="133"/>
      <c r="EE422" s="133"/>
      <c r="EF422" s="133"/>
      <c r="EG422" s="133"/>
      <c r="EH422" s="133"/>
      <c r="EI422" s="133"/>
      <c r="EJ422" s="133"/>
      <c r="EK422" s="133"/>
      <c r="EL422" s="133"/>
      <c r="EM422" s="133"/>
      <c r="EN422" s="133"/>
      <c r="EO422" s="133"/>
      <c r="EP422" s="133"/>
      <c r="EQ422" s="133"/>
      <c r="ER422" s="133"/>
      <c r="ES422" s="133"/>
      <c r="ET422" s="133"/>
      <c r="EU422" s="133"/>
      <c r="EV422" s="133"/>
      <c r="EW422" s="133"/>
      <c r="EX422" s="133"/>
      <c r="EY422" s="133"/>
      <c r="EZ422" s="133"/>
      <c r="FA422" s="133"/>
      <c r="FB422" s="133"/>
      <c r="FC422" s="133"/>
      <c r="FD422" s="133"/>
      <c r="FE422" s="133"/>
      <c r="FF422" s="133"/>
      <c r="FG422" s="133"/>
      <c r="FH422" s="133"/>
      <c r="FI422" s="133"/>
      <c r="FJ422" s="133"/>
      <c r="FK422" s="133"/>
      <c r="FL422" s="133"/>
      <c r="FM422" s="133"/>
      <c r="FN422" s="133"/>
      <c r="FO422" s="133"/>
      <c r="FP422" s="133"/>
      <c r="FQ422" s="133"/>
      <c r="FR422" s="133"/>
      <c r="FS422" s="133"/>
      <c r="FT422" s="133"/>
      <c r="FU422" s="133"/>
      <c r="FV422" s="133"/>
      <c r="FW422" s="133"/>
      <c r="FX422" s="133"/>
      <c r="FY422" s="133"/>
      <c r="FZ422" s="133"/>
      <c r="GA422" s="133"/>
      <c r="GB422" s="133"/>
      <c r="GC422" s="133"/>
      <c r="GD422" s="133"/>
      <c r="GE422" s="133"/>
      <c r="GF422" s="133"/>
      <c r="GG422" s="133"/>
      <c r="GH422" s="133"/>
      <c r="GI422" s="133"/>
      <c r="GJ422" s="133"/>
      <c r="GK422" s="133"/>
      <c r="GL422" s="133"/>
      <c r="GM422" s="133"/>
      <c r="GN422" s="133"/>
      <c r="GO422" s="133"/>
      <c r="GP422" s="133"/>
      <c r="GQ422" s="133"/>
      <c r="GR422" s="133"/>
      <c r="GS422" s="133"/>
    </row>
    <row r="423" spans="1:201">
      <c r="A423" s="132"/>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c r="CQ423" s="133"/>
      <c r="CR423" s="133"/>
      <c r="CS423" s="133"/>
      <c r="CT423" s="133"/>
      <c r="CU423" s="133"/>
      <c r="CV423" s="133"/>
      <c r="CW423" s="133"/>
      <c r="CX423" s="133"/>
      <c r="CY423" s="133"/>
      <c r="CZ423" s="133"/>
      <c r="DA423" s="133"/>
      <c r="DB423" s="133"/>
      <c r="DC423" s="133"/>
      <c r="DD423" s="133"/>
      <c r="DE423" s="133"/>
      <c r="DF423" s="133"/>
      <c r="DG423" s="133"/>
      <c r="DH423" s="133"/>
      <c r="DI423" s="133"/>
      <c r="DJ423" s="133"/>
      <c r="DK423" s="133"/>
      <c r="DL423" s="133"/>
      <c r="DM423" s="133"/>
      <c r="DN423" s="133"/>
      <c r="DO423" s="133"/>
      <c r="DP423" s="133"/>
      <c r="DQ423" s="133"/>
      <c r="DR423" s="133"/>
      <c r="DS423" s="133"/>
      <c r="DT423" s="133"/>
      <c r="DU423" s="133"/>
      <c r="DV423" s="133"/>
      <c r="DW423" s="133"/>
      <c r="DX423" s="133"/>
      <c r="DY423" s="133"/>
      <c r="DZ423" s="133"/>
      <c r="EA423" s="133"/>
      <c r="EB423" s="133"/>
      <c r="EC423" s="133"/>
      <c r="ED423" s="133"/>
      <c r="EE423" s="133"/>
      <c r="EF423" s="133"/>
      <c r="EG423" s="133"/>
      <c r="EH423" s="133"/>
      <c r="EI423" s="133"/>
      <c r="EJ423" s="133"/>
      <c r="EK423" s="133"/>
      <c r="EL423" s="133"/>
      <c r="EM423" s="133"/>
      <c r="EN423" s="133"/>
      <c r="EO423" s="133"/>
      <c r="EP423" s="133"/>
      <c r="EQ423" s="133"/>
      <c r="ER423" s="133"/>
      <c r="ES423" s="133"/>
      <c r="ET423" s="133"/>
      <c r="EU423" s="133"/>
      <c r="EV423" s="133"/>
      <c r="EW423" s="133"/>
      <c r="EX423" s="133"/>
      <c r="EY423" s="133"/>
      <c r="EZ423" s="133"/>
      <c r="FA423" s="133"/>
      <c r="FB423" s="133"/>
      <c r="FC423" s="133"/>
      <c r="FD423" s="133"/>
      <c r="FE423" s="133"/>
      <c r="FF423" s="133"/>
      <c r="FG423" s="133"/>
      <c r="FH423" s="133"/>
      <c r="FI423" s="133"/>
      <c r="FJ423" s="133"/>
      <c r="FK423" s="133"/>
      <c r="FL423" s="133"/>
      <c r="FM423" s="133"/>
      <c r="FN423" s="133"/>
      <c r="FO423" s="133"/>
      <c r="FP423" s="133"/>
      <c r="FQ423" s="133"/>
      <c r="FR423" s="133"/>
      <c r="FS423" s="133"/>
      <c r="FT423" s="133"/>
      <c r="FU423" s="133"/>
      <c r="FV423" s="133"/>
      <c r="FW423" s="133"/>
      <c r="FX423" s="133"/>
      <c r="FY423" s="133"/>
      <c r="FZ423" s="133"/>
      <c r="GA423" s="133"/>
      <c r="GB423" s="133"/>
      <c r="GC423" s="133"/>
      <c r="GD423" s="133"/>
      <c r="GE423" s="133"/>
      <c r="GF423" s="133"/>
      <c r="GG423" s="133"/>
      <c r="GH423" s="133"/>
      <c r="GI423" s="133"/>
      <c r="GJ423" s="133"/>
      <c r="GK423" s="133"/>
      <c r="GL423" s="133"/>
      <c r="GM423" s="133"/>
      <c r="GN423" s="133"/>
      <c r="GO423" s="133"/>
      <c r="GP423" s="133"/>
      <c r="GQ423" s="133"/>
      <c r="GR423" s="133"/>
      <c r="GS423" s="133"/>
    </row>
    <row r="424" spans="1:201">
      <c r="A424" s="132"/>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c r="CQ424" s="133"/>
      <c r="CR424" s="133"/>
      <c r="CS424" s="133"/>
      <c r="CT424" s="133"/>
      <c r="CU424" s="133"/>
      <c r="CV424" s="133"/>
      <c r="CW424" s="133"/>
      <c r="CX424" s="133"/>
      <c r="CY424" s="133"/>
      <c r="CZ424" s="133"/>
      <c r="DA424" s="133"/>
      <c r="DB424" s="133"/>
      <c r="DC424" s="133"/>
      <c r="DD424" s="133"/>
      <c r="DE424" s="133"/>
      <c r="DF424" s="133"/>
      <c r="DG424" s="133"/>
      <c r="DH424" s="133"/>
      <c r="DI424" s="133"/>
      <c r="DJ424" s="133"/>
      <c r="DK424" s="133"/>
      <c r="DL424" s="133"/>
      <c r="DM424" s="133"/>
      <c r="DN424" s="133"/>
      <c r="DO424" s="133"/>
      <c r="DP424" s="133"/>
      <c r="DQ424" s="133"/>
      <c r="DR424" s="133"/>
      <c r="DS424" s="133"/>
      <c r="DT424" s="133"/>
      <c r="DU424" s="133"/>
      <c r="DV424" s="133"/>
      <c r="DW424" s="133"/>
      <c r="DX424" s="133"/>
      <c r="DY424" s="133"/>
      <c r="DZ424" s="133"/>
      <c r="EA424" s="133"/>
      <c r="EB424" s="133"/>
      <c r="EC424" s="133"/>
      <c r="ED424" s="133"/>
      <c r="EE424" s="133"/>
      <c r="EF424" s="133"/>
      <c r="EG424" s="133"/>
      <c r="EH424" s="133"/>
      <c r="EI424" s="133"/>
      <c r="EJ424" s="133"/>
      <c r="EK424" s="133"/>
      <c r="EL424" s="133"/>
      <c r="EM424" s="133"/>
      <c r="EN424" s="133"/>
      <c r="EO424" s="133"/>
      <c r="EP424" s="133"/>
      <c r="EQ424" s="133"/>
      <c r="ER424" s="133"/>
      <c r="ES424" s="133"/>
      <c r="ET424" s="133"/>
      <c r="EU424" s="133"/>
      <c r="EV424" s="133"/>
      <c r="EW424" s="133"/>
      <c r="EX424" s="133"/>
      <c r="EY424" s="133"/>
      <c r="EZ424" s="133"/>
      <c r="FA424" s="133"/>
      <c r="FB424" s="133"/>
      <c r="FC424" s="133"/>
      <c r="FD424" s="133"/>
      <c r="FE424" s="133"/>
      <c r="FF424" s="133"/>
      <c r="FG424" s="133"/>
      <c r="FH424" s="133"/>
      <c r="FI424" s="133"/>
      <c r="FJ424" s="133"/>
      <c r="FK424" s="133"/>
      <c r="FL424" s="133"/>
      <c r="FM424" s="133"/>
      <c r="FN424" s="133"/>
      <c r="FO424" s="133"/>
      <c r="FP424" s="133"/>
      <c r="FQ424" s="133"/>
      <c r="FR424" s="133"/>
      <c r="FS424" s="133"/>
      <c r="FT424" s="133"/>
      <c r="FU424" s="133"/>
      <c r="FV424" s="133"/>
      <c r="FW424" s="133"/>
      <c r="FX424" s="133"/>
      <c r="FY424" s="133"/>
      <c r="FZ424" s="133"/>
      <c r="GA424" s="133"/>
      <c r="GB424" s="133"/>
      <c r="GC424" s="133"/>
      <c r="GD424" s="133"/>
      <c r="GE424" s="133"/>
      <c r="GF424" s="133"/>
      <c r="GG424" s="133"/>
      <c r="GH424" s="133"/>
      <c r="GI424" s="133"/>
      <c r="GJ424" s="133"/>
      <c r="GK424" s="133"/>
      <c r="GL424" s="133"/>
      <c r="GM424" s="133"/>
      <c r="GN424" s="133"/>
      <c r="GO424" s="133"/>
      <c r="GP424" s="133"/>
      <c r="GQ424" s="133"/>
      <c r="GR424" s="133"/>
      <c r="GS424" s="133"/>
    </row>
    <row r="425" spans="1:201">
      <c r="A425" s="132"/>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c r="CQ425" s="133"/>
      <c r="CR425" s="133"/>
      <c r="CS425" s="133"/>
      <c r="CT425" s="133"/>
      <c r="CU425" s="133"/>
      <c r="CV425" s="133"/>
      <c r="CW425" s="133"/>
      <c r="CX425" s="133"/>
      <c r="CY425" s="133"/>
      <c r="CZ425" s="133"/>
      <c r="DA425" s="133"/>
      <c r="DB425" s="133"/>
      <c r="DC425" s="133"/>
      <c r="DD425" s="133"/>
      <c r="DE425" s="133"/>
      <c r="DF425" s="133"/>
      <c r="DG425" s="133"/>
      <c r="DH425" s="133"/>
      <c r="DI425" s="133"/>
      <c r="DJ425" s="133"/>
      <c r="DK425" s="133"/>
      <c r="DL425" s="133"/>
      <c r="DM425" s="133"/>
      <c r="DN425" s="133"/>
      <c r="DO425" s="133"/>
      <c r="DP425" s="133"/>
      <c r="DQ425" s="133"/>
      <c r="DR425" s="133"/>
      <c r="DS425" s="133"/>
      <c r="DT425" s="133"/>
      <c r="DU425" s="133"/>
      <c r="DV425" s="133"/>
      <c r="DW425" s="133"/>
      <c r="DX425" s="133"/>
      <c r="DY425" s="133"/>
      <c r="DZ425" s="133"/>
      <c r="EA425" s="133"/>
      <c r="EB425" s="133"/>
      <c r="EC425" s="133"/>
      <c r="ED425" s="133"/>
      <c r="EE425" s="133"/>
      <c r="EF425" s="133"/>
      <c r="EG425" s="133"/>
      <c r="EH425" s="133"/>
      <c r="EI425" s="133"/>
      <c r="EJ425" s="133"/>
      <c r="EK425" s="133"/>
      <c r="EL425" s="133"/>
      <c r="EM425" s="133"/>
      <c r="EN425" s="133"/>
      <c r="EO425" s="133"/>
      <c r="EP425" s="133"/>
      <c r="EQ425" s="133"/>
      <c r="ER425" s="133"/>
      <c r="ES425" s="133"/>
      <c r="ET425" s="133"/>
      <c r="EU425" s="133"/>
      <c r="EV425" s="133"/>
      <c r="EW425" s="133"/>
      <c r="EX425" s="133"/>
      <c r="EY425" s="133"/>
      <c r="EZ425" s="133"/>
      <c r="FA425" s="133"/>
      <c r="FB425" s="133"/>
      <c r="FC425" s="133"/>
      <c r="FD425" s="133"/>
      <c r="FE425" s="133"/>
      <c r="FF425" s="133"/>
      <c r="FG425" s="133"/>
      <c r="FH425" s="133"/>
      <c r="FI425" s="133"/>
      <c r="FJ425" s="133"/>
      <c r="FK425" s="133"/>
      <c r="FL425" s="133"/>
      <c r="FM425" s="133"/>
      <c r="FN425" s="133"/>
      <c r="FO425" s="133"/>
      <c r="FP425" s="133"/>
      <c r="FQ425" s="133"/>
      <c r="FR425" s="133"/>
      <c r="FS425" s="133"/>
      <c r="FT425" s="133"/>
      <c r="FU425" s="133"/>
      <c r="FV425" s="133"/>
      <c r="FW425" s="133"/>
      <c r="FX425" s="133"/>
      <c r="FY425" s="133"/>
      <c r="FZ425" s="133"/>
      <c r="GA425" s="133"/>
      <c r="GB425" s="133"/>
      <c r="GC425" s="133"/>
      <c r="GD425" s="133"/>
      <c r="GE425" s="133"/>
      <c r="GF425" s="133"/>
      <c r="GG425" s="133"/>
      <c r="GH425" s="133"/>
      <c r="GI425" s="133"/>
      <c r="GJ425" s="133"/>
      <c r="GK425" s="133"/>
      <c r="GL425" s="133"/>
      <c r="GM425" s="133"/>
      <c r="GN425" s="133"/>
      <c r="GO425" s="133"/>
      <c r="GP425" s="133"/>
      <c r="GQ425" s="133"/>
      <c r="GR425" s="133"/>
      <c r="GS425" s="133"/>
    </row>
    <row r="426" spans="1:201">
      <c r="A426" s="132"/>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c r="CQ426" s="133"/>
      <c r="CR426" s="133"/>
      <c r="CS426" s="133"/>
      <c r="CT426" s="133"/>
      <c r="CU426" s="133"/>
      <c r="CV426" s="133"/>
      <c r="CW426" s="133"/>
      <c r="CX426" s="133"/>
      <c r="CY426" s="133"/>
      <c r="CZ426" s="133"/>
      <c r="DA426" s="133"/>
      <c r="DB426" s="133"/>
      <c r="DC426" s="133"/>
      <c r="DD426" s="133"/>
      <c r="DE426" s="133"/>
      <c r="DF426" s="133"/>
      <c r="DG426" s="133"/>
      <c r="DH426" s="133"/>
      <c r="DI426" s="133"/>
      <c r="DJ426" s="133"/>
      <c r="DK426" s="133"/>
      <c r="DL426" s="133"/>
      <c r="DM426" s="133"/>
      <c r="DN426" s="133"/>
      <c r="DO426" s="133"/>
      <c r="DP426" s="133"/>
      <c r="DQ426" s="133"/>
      <c r="DR426" s="133"/>
      <c r="DS426" s="133"/>
      <c r="DT426" s="133"/>
      <c r="DU426" s="133"/>
      <c r="DV426" s="133"/>
      <c r="DW426" s="133"/>
      <c r="DX426" s="133"/>
      <c r="DY426" s="133"/>
      <c r="DZ426" s="133"/>
      <c r="EA426" s="133"/>
      <c r="EB426" s="133"/>
      <c r="EC426" s="133"/>
      <c r="ED426" s="133"/>
      <c r="EE426" s="133"/>
      <c r="EF426" s="133"/>
      <c r="EG426" s="133"/>
      <c r="EH426" s="133"/>
      <c r="EI426" s="133"/>
      <c r="EJ426" s="133"/>
      <c r="EK426" s="133"/>
      <c r="EL426" s="133"/>
      <c r="EM426" s="133"/>
      <c r="EN426" s="133"/>
      <c r="EO426" s="133"/>
      <c r="EP426" s="133"/>
      <c r="EQ426" s="133"/>
      <c r="ER426" s="133"/>
      <c r="ES426" s="133"/>
      <c r="ET426" s="133"/>
      <c r="EU426" s="133"/>
      <c r="EV426" s="133"/>
      <c r="EW426" s="133"/>
      <c r="EX426" s="133"/>
      <c r="EY426" s="133"/>
      <c r="EZ426" s="133"/>
      <c r="FA426" s="133"/>
      <c r="FB426" s="133"/>
      <c r="FC426" s="133"/>
      <c r="FD426" s="133"/>
      <c r="FE426" s="133"/>
      <c r="FF426" s="133"/>
      <c r="FG426" s="133"/>
      <c r="FH426" s="133"/>
      <c r="FI426" s="133"/>
      <c r="FJ426" s="133"/>
      <c r="FK426" s="133"/>
      <c r="FL426" s="133"/>
      <c r="FM426" s="133"/>
      <c r="FN426" s="133"/>
      <c r="FO426" s="133"/>
      <c r="FP426" s="133"/>
      <c r="FQ426" s="133"/>
      <c r="FR426" s="133"/>
      <c r="FS426" s="133"/>
      <c r="FT426" s="133"/>
      <c r="FU426" s="133"/>
      <c r="FV426" s="133"/>
      <c r="FW426" s="133"/>
      <c r="FX426" s="133"/>
      <c r="FY426" s="133"/>
      <c r="FZ426" s="133"/>
      <c r="GA426" s="133"/>
      <c r="GB426" s="133"/>
      <c r="GC426" s="133"/>
      <c r="GD426" s="133"/>
      <c r="GE426" s="133"/>
      <c r="GF426" s="133"/>
      <c r="GG426" s="133"/>
      <c r="GH426" s="133"/>
      <c r="GI426" s="133"/>
      <c r="GJ426" s="133"/>
      <c r="GK426" s="133"/>
      <c r="GL426" s="133"/>
      <c r="GM426" s="133"/>
      <c r="GN426" s="133"/>
      <c r="GO426" s="133"/>
      <c r="GP426" s="133"/>
      <c r="GQ426" s="133"/>
      <c r="GR426" s="133"/>
      <c r="GS426" s="133"/>
    </row>
    <row r="427" spans="1:201">
      <c r="A427" s="132"/>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c r="CQ427" s="133"/>
      <c r="CR427" s="133"/>
      <c r="CS427" s="133"/>
      <c r="CT427" s="133"/>
      <c r="CU427" s="133"/>
      <c r="CV427" s="133"/>
      <c r="CW427" s="133"/>
      <c r="CX427" s="133"/>
      <c r="CY427" s="133"/>
      <c r="CZ427" s="133"/>
      <c r="DA427" s="133"/>
      <c r="DB427" s="133"/>
      <c r="DC427" s="133"/>
      <c r="DD427" s="133"/>
      <c r="DE427" s="133"/>
      <c r="DF427" s="133"/>
      <c r="DG427" s="133"/>
      <c r="DH427" s="133"/>
      <c r="DI427" s="133"/>
      <c r="DJ427" s="133"/>
      <c r="DK427" s="133"/>
      <c r="DL427" s="133"/>
      <c r="DM427" s="133"/>
      <c r="DN427" s="133"/>
      <c r="DO427" s="133"/>
      <c r="DP427" s="133"/>
      <c r="DQ427" s="133"/>
      <c r="DR427" s="133"/>
      <c r="DS427" s="133"/>
      <c r="DT427" s="133"/>
      <c r="DU427" s="133"/>
      <c r="DV427" s="133"/>
      <c r="DW427" s="133"/>
      <c r="DX427" s="133"/>
      <c r="DY427" s="133"/>
      <c r="DZ427" s="133"/>
      <c r="EA427" s="133"/>
      <c r="EB427" s="133"/>
      <c r="EC427" s="133"/>
      <c r="ED427" s="133"/>
      <c r="EE427" s="133"/>
      <c r="EF427" s="133"/>
      <c r="EG427" s="133"/>
      <c r="EH427" s="133"/>
      <c r="EI427" s="133"/>
      <c r="EJ427" s="133"/>
      <c r="EK427" s="133"/>
      <c r="EL427" s="133"/>
      <c r="EM427" s="133"/>
      <c r="EN427" s="133"/>
      <c r="EO427" s="133"/>
      <c r="EP427" s="133"/>
      <c r="EQ427" s="133"/>
      <c r="ER427" s="133"/>
      <c r="ES427" s="133"/>
      <c r="ET427" s="133"/>
      <c r="EU427" s="133"/>
      <c r="EV427" s="133"/>
      <c r="EW427" s="133"/>
      <c r="EX427" s="133"/>
      <c r="EY427" s="133"/>
      <c r="EZ427" s="133"/>
      <c r="FA427" s="133"/>
      <c r="FB427" s="133"/>
      <c r="FC427" s="133"/>
      <c r="FD427" s="133"/>
      <c r="FE427" s="133"/>
      <c r="FF427" s="133"/>
      <c r="FG427" s="133"/>
      <c r="FH427" s="133"/>
      <c r="FI427" s="133"/>
      <c r="FJ427" s="133"/>
      <c r="FK427" s="133"/>
      <c r="FL427" s="133"/>
      <c r="FM427" s="133"/>
      <c r="FN427" s="133"/>
      <c r="FO427" s="133"/>
      <c r="FP427" s="133"/>
      <c r="FQ427" s="133"/>
      <c r="FR427" s="133"/>
      <c r="FS427" s="133"/>
      <c r="FT427" s="133"/>
      <c r="FU427" s="133"/>
      <c r="FV427" s="133"/>
      <c r="FW427" s="133"/>
      <c r="FX427" s="133"/>
      <c r="FY427" s="133"/>
      <c r="FZ427" s="133"/>
      <c r="GA427" s="133"/>
      <c r="GB427" s="133"/>
      <c r="GC427" s="133"/>
      <c r="GD427" s="133"/>
      <c r="GE427" s="133"/>
      <c r="GF427" s="133"/>
      <c r="GG427" s="133"/>
      <c r="GH427" s="133"/>
      <c r="GI427" s="133"/>
      <c r="GJ427" s="133"/>
      <c r="GK427" s="133"/>
      <c r="GL427" s="133"/>
      <c r="GM427" s="133"/>
      <c r="GN427" s="133"/>
      <c r="GO427" s="133"/>
      <c r="GP427" s="133"/>
      <c r="GQ427" s="133"/>
      <c r="GR427" s="133"/>
      <c r="GS427" s="133"/>
    </row>
    <row r="428" spans="1:201">
      <c r="A428" s="132"/>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c r="CQ428" s="133"/>
      <c r="CR428" s="133"/>
      <c r="CS428" s="133"/>
      <c r="CT428" s="133"/>
      <c r="CU428" s="133"/>
      <c r="CV428" s="133"/>
      <c r="CW428" s="133"/>
      <c r="CX428" s="133"/>
      <c r="CY428" s="133"/>
      <c r="CZ428" s="133"/>
      <c r="DA428" s="133"/>
      <c r="DB428" s="133"/>
      <c r="DC428" s="133"/>
      <c r="DD428" s="133"/>
      <c r="DE428" s="133"/>
      <c r="DF428" s="133"/>
      <c r="DG428" s="133"/>
      <c r="DH428" s="133"/>
      <c r="DI428" s="133"/>
      <c r="DJ428" s="133"/>
      <c r="DK428" s="133"/>
      <c r="DL428" s="133"/>
      <c r="DM428" s="133"/>
      <c r="DN428" s="133"/>
      <c r="DO428" s="133"/>
      <c r="DP428" s="133"/>
      <c r="DQ428" s="133"/>
      <c r="DR428" s="133"/>
      <c r="DS428" s="133"/>
      <c r="DT428" s="133"/>
      <c r="DU428" s="133"/>
      <c r="DV428" s="133"/>
      <c r="DW428" s="133"/>
      <c r="DX428" s="133"/>
      <c r="DY428" s="133"/>
      <c r="DZ428" s="133"/>
      <c r="EA428" s="133"/>
      <c r="EB428" s="133"/>
      <c r="EC428" s="133"/>
      <c r="ED428" s="133"/>
      <c r="EE428" s="133"/>
      <c r="EF428" s="133"/>
      <c r="EG428" s="133"/>
      <c r="EH428" s="133"/>
      <c r="EI428" s="133"/>
      <c r="EJ428" s="133"/>
      <c r="EK428" s="133"/>
      <c r="EL428" s="133"/>
      <c r="EM428" s="133"/>
      <c r="EN428" s="133"/>
      <c r="EO428" s="133"/>
      <c r="EP428" s="133"/>
      <c r="EQ428" s="133"/>
      <c r="ER428" s="133"/>
      <c r="ES428" s="133"/>
      <c r="ET428" s="133"/>
      <c r="EU428" s="133"/>
      <c r="EV428" s="133"/>
      <c r="EW428" s="133"/>
      <c r="EX428" s="133"/>
      <c r="EY428" s="133"/>
      <c r="EZ428" s="133"/>
      <c r="FA428" s="133"/>
      <c r="FB428" s="133"/>
      <c r="FC428" s="133"/>
      <c r="FD428" s="133"/>
      <c r="FE428" s="133"/>
      <c r="FF428" s="133"/>
      <c r="FG428" s="133"/>
      <c r="FH428" s="133"/>
      <c r="FI428" s="133"/>
      <c r="FJ428" s="133"/>
      <c r="FK428" s="133"/>
      <c r="FL428" s="133"/>
      <c r="FM428" s="133"/>
      <c r="FN428" s="133"/>
      <c r="FO428" s="133"/>
      <c r="FP428" s="133"/>
      <c r="FQ428" s="133"/>
      <c r="FR428" s="133"/>
      <c r="FS428" s="133"/>
      <c r="FT428" s="133"/>
      <c r="FU428" s="133"/>
      <c r="FV428" s="133"/>
      <c r="FW428" s="133"/>
      <c r="FX428" s="133"/>
      <c r="FY428" s="133"/>
      <c r="FZ428" s="133"/>
      <c r="GA428" s="133"/>
      <c r="GB428" s="133"/>
      <c r="GC428" s="133"/>
      <c r="GD428" s="133"/>
      <c r="GE428" s="133"/>
      <c r="GF428" s="133"/>
      <c r="GG428" s="133"/>
      <c r="GH428" s="133"/>
      <c r="GI428" s="133"/>
      <c r="GJ428" s="133"/>
      <c r="GK428" s="133"/>
      <c r="GL428" s="133"/>
      <c r="GM428" s="133"/>
      <c r="GN428" s="133"/>
      <c r="GO428" s="133"/>
      <c r="GP428" s="133"/>
      <c r="GQ428" s="133"/>
      <c r="GR428" s="133"/>
      <c r="GS428" s="133"/>
    </row>
    <row r="429" spans="1:201">
      <c r="A429" s="132"/>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c r="CQ429" s="133"/>
      <c r="CR429" s="133"/>
      <c r="CS429" s="133"/>
      <c r="CT429" s="133"/>
      <c r="CU429" s="133"/>
      <c r="CV429" s="133"/>
      <c r="CW429" s="133"/>
      <c r="CX429" s="133"/>
      <c r="CY429" s="133"/>
      <c r="CZ429" s="133"/>
      <c r="DA429" s="133"/>
      <c r="DB429" s="133"/>
      <c r="DC429" s="133"/>
      <c r="DD429" s="133"/>
      <c r="DE429" s="133"/>
      <c r="DF429" s="133"/>
      <c r="DG429" s="133"/>
      <c r="DH429" s="133"/>
      <c r="DI429" s="133"/>
      <c r="DJ429" s="133"/>
      <c r="DK429" s="133"/>
      <c r="DL429" s="133"/>
      <c r="DM429" s="133"/>
      <c r="DN429" s="133"/>
      <c r="DO429" s="133"/>
      <c r="DP429" s="133"/>
      <c r="DQ429" s="133"/>
      <c r="DR429" s="133"/>
      <c r="DS429" s="133"/>
      <c r="DT429" s="133"/>
      <c r="DU429" s="133"/>
      <c r="DV429" s="133"/>
      <c r="DW429" s="133"/>
      <c r="DX429" s="133"/>
      <c r="DY429" s="133"/>
      <c r="DZ429" s="133"/>
      <c r="EA429" s="133"/>
      <c r="EB429" s="133"/>
      <c r="EC429" s="133"/>
      <c r="ED429" s="133"/>
      <c r="EE429" s="133"/>
      <c r="EF429" s="133"/>
      <c r="EG429" s="133"/>
      <c r="EH429" s="133"/>
      <c r="EI429" s="133"/>
      <c r="EJ429" s="133"/>
      <c r="EK429" s="133"/>
      <c r="EL429" s="133"/>
      <c r="EM429" s="133"/>
      <c r="EN429" s="133"/>
      <c r="EO429" s="133"/>
      <c r="EP429" s="133"/>
      <c r="EQ429" s="133"/>
      <c r="ER429" s="133"/>
      <c r="ES429" s="133"/>
      <c r="ET429" s="133"/>
      <c r="EU429" s="133"/>
      <c r="EV429" s="133"/>
      <c r="EW429" s="133"/>
      <c r="EX429" s="133"/>
      <c r="EY429" s="133"/>
      <c r="EZ429" s="133"/>
      <c r="FA429" s="133"/>
      <c r="FB429" s="133"/>
      <c r="FC429" s="133"/>
      <c r="FD429" s="133"/>
      <c r="FE429" s="133"/>
      <c r="FF429" s="133"/>
      <c r="FG429" s="133"/>
      <c r="FH429" s="133"/>
      <c r="FI429" s="133"/>
      <c r="FJ429" s="133"/>
      <c r="FK429" s="133"/>
      <c r="FL429" s="133"/>
      <c r="FM429" s="133"/>
      <c r="FN429" s="133"/>
      <c r="FO429" s="133"/>
      <c r="FP429" s="133"/>
      <c r="FQ429" s="133"/>
      <c r="FR429" s="133"/>
      <c r="FS429" s="133"/>
      <c r="FT429" s="133"/>
      <c r="FU429" s="133"/>
      <c r="FV429" s="133"/>
      <c r="FW429" s="133"/>
      <c r="FX429" s="133"/>
      <c r="FY429" s="133"/>
      <c r="FZ429" s="133"/>
      <c r="GA429" s="133"/>
      <c r="GB429" s="133"/>
      <c r="GC429" s="133"/>
      <c r="GD429" s="133"/>
      <c r="GE429" s="133"/>
      <c r="GF429" s="133"/>
      <c r="GG429" s="133"/>
      <c r="GH429" s="133"/>
      <c r="GI429" s="133"/>
      <c r="GJ429" s="133"/>
      <c r="GK429" s="133"/>
      <c r="GL429" s="133"/>
      <c r="GM429" s="133"/>
      <c r="GN429" s="133"/>
      <c r="GO429" s="133"/>
      <c r="GP429" s="133"/>
      <c r="GQ429" s="133"/>
      <c r="GR429" s="133"/>
      <c r="GS429" s="133"/>
    </row>
    <row r="430" spans="1:201">
      <c r="A430" s="132"/>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c r="CZ430" s="133"/>
      <c r="DA430" s="133"/>
      <c r="DB430" s="133"/>
      <c r="DC430" s="133"/>
      <c r="DD430" s="133"/>
      <c r="DE430" s="133"/>
      <c r="DF430" s="133"/>
      <c r="DG430" s="133"/>
      <c r="DH430" s="133"/>
      <c r="DI430" s="133"/>
      <c r="DJ430" s="133"/>
      <c r="DK430" s="133"/>
      <c r="DL430" s="133"/>
      <c r="DM430" s="133"/>
      <c r="DN430" s="133"/>
      <c r="DO430" s="133"/>
      <c r="DP430" s="133"/>
      <c r="DQ430" s="133"/>
      <c r="DR430" s="133"/>
      <c r="DS430" s="133"/>
      <c r="DT430" s="133"/>
      <c r="DU430" s="133"/>
      <c r="DV430" s="133"/>
      <c r="DW430" s="133"/>
      <c r="DX430" s="133"/>
      <c r="DY430" s="133"/>
      <c r="DZ430" s="133"/>
      <c r="EA430" s="133"/>
      <c r="EB430" s="133"/>
      <c r="EC430" s="133"/>
      <c r="ED430" s="133"/>
      <c r="EE430" s="133"/>
      <c r="EF430" s="133"/>
      <c r="EG430" s="133"/>
      <c r="EH430" s="133"/>
      <c r="EI430" s="133"/>
      <c r="EJ430" s="133"/>
      <c r="EK430" s="133"/>
      <c r="EL430" s="133"/>
      <c r="EM430" s="133"/>
      <c r="EN430" s="133"/>
      <c r="EO430" s="133"/>
      <c r="EP430" s="133"/>
      <c r="EQ430" s="133"/>
      <c r="ER430" s="133"/>
      <c r="ES430" s="133"/>
      <c r="ET430" s="133"/>
      <c r="EU430" s="133"/>
      <c r="EV430" s="133"/>
      <c r="EW430" s="133"/>
      <c r="EX430" s="133"/>
      <c r="EY430" s="133"/>
      <c r="EZ430" s="133"/>
      <c r="FA430" s="133"/>
      <c r="FB430" s="133"/>
      <c r="FC430" s="133"/>
      <c r="FD430" s="133"/>
      <c r="FE430" s="133"/>
      <c r="FF430" s="133"/>
      <c r="FG430" s="133"/>
      <c r="FH430" s="133"/>
      <c r="FI430" s="133"/>
      <c r="FJ430" s="133"/>
      <c r="FK430" s="133"/>
      <c r="FL430" s="133"/>
      <c r="FM430" s="133"/>
      <c r="FN430" s="133"/>
      <c r="FO430" s="133"/>
      <c r="FP430" s="133"/>
      <c r="FQ430" s="133"/>
      <c r="FR430" s="133"/>
      <c r="FS430" s="133"/>
      <c r="FT430" s="133"/>
      <c r="FU430" s="133"/>
      <c r="FV430" s="133"/>
      <c r="FW430" s="133"/>
      <c r="FX430" s="133"/>
      <c r="FY430" s="133"/>
      <c r="FZ430" s="133"/>
      <c r="GA430" s="133"/>
      <c r="GB430" s="133"/>
      <c r="GC430" s="133"/>
      <c r="GD430" s="133"/>
      <c r="GE430" s="133"/>
      <c r="GF430" s="133"/>
      <c r="GG430" s="133"/>
      <c r="GH430" s="133"/>
      <c r="GI430" s="133"/>
      <c r="GJ430" s="133"/>
      <c r="GK430" s="133"/>
      <c r="GL430" s="133"/>
      <c r="GM430" s="133"/>
      <c r="GN430" s="133"/>
      <c r="GO430" s="133"/>
      <c r="GP430" s="133"/>
      <c r="GQ430" s="133"/>
      <c r="GR430" s="133"/>
      <c r="GS430" s="133"/>
    </row>
    <row r="431" spans="1:201">
      <c r="A431" s="132"/>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c r="CQ431" s="133"/>
      <c r="CR431" s="133"/>
      <c r="CS431" s="133"/>
      <c r="CT431" s="133"/>
      <c r="CU431" s="133"/>
      <c r="CV431" s="133"/>
      <c r="CW431" s="133"/>
      <c r="CX431" s="133"/>
      <c r="CY431" s="133"/>
      <c r="CZ431" s="133"/>
      <c r="DA431" s="133"/>
      <c r="DB431" s="133"/>
      <c r="DC431" s="133"/>
      <c r="DD431" s="133"/>
      <c r="DE431" s="133"/>
      <c r="DF431" s="133"/>
      <c r="DG431" s="133"/>
      <c r="DH431" s="133"/>
      <c r="DI431" s="133"/>
      <c r="DJ431" s="133"/>
      <c r="DK431" s="133"/>
      <c r="DL431" s="133"/>
      <c r="DM431" s="133"/>
      <c r="DN431" s="133"/>
      <c r="DO431" s="133"/>
      <c r="DP431" s="133"/>
      <c r="DQ431" s="133"/>
      <c r="DR431" s="133"/>
      <c r="DS431" s="133"/>
      <c r="DT431" s="133"/>
      <c r="DU431" s="133"/>
      <c r="DV431" s="133"/>
      <c r="DW431" s="133"/>
      <c r="DX431" s="133"/>
      <c r="DY431" s="133"/>
      <c r="DZ431" s="133"/>
      <c r="EA431" s="133"/>
      <c r="EB431" s="133"/>
      <c r="EC431" s="133"/>
      <c r="ED431" s="133"/>
      <c r="EE431" s="133"/>
      <c r="EF431" s="133"/>
      <c r="EG431" s="133"/>
      <c r="EH431" s="133"/>
      <c r="EI431" s="133"/>
      <c r="EJ431" s="133"/>
      <c r="EK431" s="133"/>
      <c r="EL431" s="133"/>
      <c r="EM431" s="133"/>
      <c r="EN431" s="133"/>
      <c r="EO431" s="133"/>
      <c r="EP431" s="133"/>
      <c r="EQ431" s="133"/>
      <c r="ER431" s="133"/>
      <c r="ES431" s="133"/>
      <c r="ET431" s="133"/>
      <c r="EU431" s="133"/>
      <c r="EV431" s="133"/>
      <c r="EW431" s="133"/>
      <c r="EX431" s="133"/>
      <c r="EY431" s="133"/>
      <c r="EZ431" s="133"/>
      <c r="FA431" s="133"/>
      <c r="FB431" s="133"/>
      <c r="FC431" s="133"/>
      <c r="FD431" s="133"/>
      <c r="FE431" s="133"/>
      <c r="FF431" s="133"/>
      <c r="FG431" s="133"/>
      <c r="FH431" s="133"/>
      <c r="FI431" s="133"/>
      <c r="FJ431" s="133"/>
      <c r="FK431" s="133"/>
      <c r="FL431" s="133"/>
      <c r="FM431" s="133"/>
      <c r="FN431" s="133"/>
      <c r="FO431" s="133"/>
      <c r="FP431" s="133"/>
      <c r="FQ431" s="133"/>
      <c r="FR431" s="133"/>
      <c r="FS431" s="133"/>
      <c r="FT431" s="133"/>
      <c r="FU431" s="133"/>
      <c r="FV431" s="133"/>
      <c r="FW431" s="133"/>
      <c r="FX431" s="133"/>
      <c r="FY431" s="133"/>
      <c r="FZ431" s="133"/>
      <c r="GA431" s="133"/>
      <c r="GB431" s="133"/>
      <c r="GC431" s="133"/>
      <c r="GD431" s="133"/>
      <c r="GE431" s="133"/>
      <c r="GF431" s="133"/>
      <c r="GG431" s="133"/>
      <c r="GH431" s="133"/>
      <c r="GI431" s="133"/>
      <c r="GJ431" s="133"/>
      <c r="GK431" s="133"/>
      <c r="GL431" s="133"/>
      <c r="GM431" s="133"/>
      <c r="GN431" s="133"/>
      <c r="GO431" s="133"/>
      <c r="GP431" s="133"/>
      <c r="GQ431" s="133"/>
      <c r="GR431" s="133"/>
      <c r="GS431" s="133"/>
    </row>
    <row r="432" spans="1:201">
      <c r="A432" s="132"/>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c r="CQ432" s="133"/>
      <c r="CR432" s="133"/>
      <c r="CS432" s="133"/>
      <c r="CT432" s="133"/>
      <c r="CU432" s="133"/>
      <c r="CV432" s="133"/>
      <c r="CW432" s="133"/>
      <c r="CX432" s="133"/>
      <c r="CY432" s="133"/>
      <c r="CZ432" s="133"/>
      <c r="DA432" s="133"/>
      <c r="DB432" s="133"/>
      <c r="DC432" s="133"/>
      <c r="DD432" s="133"/>
      <c r="DE432" s="133"/>
      <c r="DF432" s="133"/>
      <c r="DG432" s="133"/>
      <c r="DH432" s="133"/>
      <c r="DI432" s="133"/>
      <c r="DJ432" s="133"/>
      <c r="DK432" s="133"/>
      <c r="DL432" s="133"/>
      <c r="DM432" s="133"/>
      <c r="DN432" s="133"/>
      <c r="DO432" s="133"/>
      <c r="DP432" s="133"/>
      <c r="DQ432" s="133"/>
      <c r="DR432" s="133"/>
      <c r="DS432" s="133"/>
      <c r="DT432" s="133"/>
      <c r="DU432" s="133"/>
      <c r="DV432" s="133"/>
      <c r="DW432" s="133"/>
      <c r="DX432" s="133"/>
      <c r="DY432" s="133"/>
      <c r="DZ432" s="133"/>
      <c r="EA432" s="133"/>
      <c r="EB432" s="133"/>
      <c r="EC432" s="133"/>
      <c r="ED432" s="133"/>
      <c r="EE432" s="133"/>
      <c r="EF432" s="133"/>
      <c r="EG432" s="133"/>
      <c r="EH432" s="133"/>
      <c r="EI432" s="133"/>
      <c r="EJ432" s="133"/>
      <c r="EK432" s="133"/>
      <c r="EL432" s="133"/>
      <c r="EM432" s="133"/>
      <c r="EN432" s="133"/>
      <c r="EO432" s="133"/>
      <c r="EP432" s="133"/>
      <c r="EQ432" s="133"/>
      <c r="ER432" s="133"/>
      <c r="ES432" s="133"/>
      <c r="ET432" s="133"/>
      <c r="EU432" s="133"/>
      <c r="EV432" s="133"/>
      <c r="EW432" s="133"/>
      <c r="EX432" s="133"/>
      <c r="EY432" s="133"/>
      <c r="EZ432" s="133"/>
      <c r="FA432" s="133"/>
      <c r="FB432" s="133"/>
      <c r="FC432" s="133"/>
      <c r="FD432" s="133"/>
      <c r="FE432" s="133"/>
      <c r="FF432" s="133"/>
      <c r="FG432" s="133"/>
      <c r="FH432" s="133"/>
      <c r="FI432" s="133"/>
      <c r="FJ432" s="133"/>
      <c r="FK432" s="133"/>
      <c r="FL432" s="133"/>
      <c r="FM432" s="133"/>
      <c r="FN432" s="133"/>
      <c r="FO432" s="133"/>
      <c r="FP432" s="133"/>
      <c r="FQ432" s="133"/>
      <c r="FR432" s="133"/>
      <c r="FS432" s="133"/>
      <c r="FT432" s="133"/>
      <c r="FU432" s="133"/>
      <c r="FV432" s="133"/>
      <c r="FW432" s="133"/>
      <c r="FX432" s="133"/>
      <c r="FY432" s="133"/>
      <c r="FZ432" s="133"/>
      <c r="GA432" s="133"/>
      <c r="GB432" s="133"/>
      <c r="GC432" s="133"/>
      <c r="GD432" s="133"/>
      <c r="GE432" s="133"/>
      <c r="GF432" s="133"/>
      <c r="GG432" s="133"/>
      <c r="GH432" s="133"/>
      <c r="GI432" s="133"/>
      <c r="GJ432" s="133"/>
      <c r="GK432" s="133"/>
      <c r="GL432" s="133"/>
      <c r="GM432" s="133"/>
      <c r="GN432" s="133"/>
      <c r="GO432" s="133"/>
      <c r="GP432" s="133"/>
      <c r="GQ432" s="133"/>
      <c r="GR432" s="133"/>
      <c r="GS432" s="133"/>
    </row>
    <row r="433" spans="1:201">
      <c r="A433" s="132"/>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33"/>
      <c r="CC433" s="133"/>
      <c r="CD433" s="133"/>
      <c r="CE433" s="133"/>
      <c r="CF433" s="133"/>
      <c r="CG433" s="133"/>
      <c r="CH433" s="133"/>
      <c r="CI433" s="133"/>
      <c r="CJ433" s="133"/>
      <c r="CK433" s="133"/>
      <c r="CL433" s="133"/>
      <c r="CM433" s="133"/>
      <c r="CN433" s="133"/>
      <c r="CO433" s="133"/>
      <c r="CP433" s="133"/>
      <c r="CQ433" s="133"/>
      <c r="CR433" s="133"/>
      <c r="CS433" s="133"/>
      <c r="CT433" s="133"/>
      <c r="CU433" s="133"/>
      <c r="CV433" s="133"/>
      <c r="CW433" s="133"/>
      <c r="CX433" s="133"/>
      <c r="CY433" s="133"/>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3"/>
      <c r="EA433" s="133"/>
      <c r="EB433" s="133"/>
      <c r="EC433" s="133"/>
      <c r="ED433" s="133"/>
      <c r="EE433" s="133"/>
      <c r="EF433" s="133"/>
      <c r="EG433" s="133"/>
      <c r="EH433" s="133"/>
      <c r="EI433" s="133"/>
      <c r="EJ433" s="133"/>
      <c r="EK433" s="133"/>
      <c r="EL433" s="133"/>
      <c r="EM433" s="133"/>
      <c r="EN433" s="133"/>
      <c r="EO433" s="133"/>
      <c r="EP433" s="133"/>
      <c r="EQ433" s="133"/>
      <c r="ER433" s="133"/>
      <c r="ES433" s="133"/>
      <c r="ET433" s="133"/>
      <c r="EU433" s="133"/>
      <c r="EV433" s="133"/>
      <c r="EW433" s="133"/>
      <c r="EX433" s="133"/>
      <c r="EY433" s="133"/>
      <c r="EZ433" s="133"/>
      <c r="FA433" s="133"/>
      <c r="FB433" s="133"/>
      <c r="FC433" s="133"/>
      <c r="FD433" s="133"/>
      <c r="FE433" s="133"/>
      <c r="FF433" s="133"/>
      <c r="FG433" s="133"/>
      <c r="FH433" s="133"/>
      <c r="FI433" s="133"/>
      <c r="FJ433" s="133"/>
      <c r="FK433" s="133"/>
      <c r="FL433" s="133"/>
      <c r="FM433" s="133"/>
      <c r="FN433" s="133"/>
      <c r="FO433" s="133"/>
      <c r="FP433" s="133"/>
      <c r="FQ433" s="133"/>
      <c r="FR433" s="133"/>
      <c r="FS433" s="133"/>
      <c r="FT433" s="133"/>
      <c r="FU433" s="133"/>
      <c r="FV433" s="133"/>
      <c r="FW433" s="133"/>
      <c r="FX433" s="133"/>
      <c r="FY433" s="133"/>
      <c r="FZ433" s="133"/>
      <c r="GA433" s="133"/>
      <c r="GB433" s="133"/>
      <c r="GC433" s="133"/>
      <c r="GD433" s="133"/>
      <c r="GE433" s="133"/>
      <c r="GF433" s="133"/>
      <c r="GG433" s="133"/>
      <c r="GH433" s="133"/>
      <c r="GI433" s="133"/>
      <c r="GJ433" s="133"/>
      <c r="GK433" s="133"/>
      <c r="GL433" s="133"/>
      <c r="GM433" s="133"/>
      <c r="GN433" s="133"/>
      <c r="GO433" s="133"/>
      <c r="GP433" s="133"/>
      <c r="GQ433" s="133"/>
      <c r="GR433" s="133"/>
      <c r="GS433" s="133"/>
    </row>
    <row r="434" spans="1:201">
      <c r="A434" s="132"/>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c r="CQ434" s="133"/>
      <c r="CR434" s="133"/>
      <c r="CS434" s="133"/>
      <c r="CT434" s="133"/>
      <c r="CU434" s="133"/>
      <c r="CV434" s="133"/>
      <c r="CW434" s="133"/>
      <c r="CX434" s="133"/>
      <c r="CY434" s="133"/>
      <c r="CZ434" s="133"/>
      <c r="DA434" s="133"/>
      <c r="DB434" s="133"/>
      <c r="DC434" s="133"/>
      <c r="DD434" s="133"/>
      <c r="DE434" s="133"/>
      <c r="DF434" s="133"/>
      <c r="DG434" s="133"/>
      <c r="DH434" s="133"/>
      <c r="DI434" s="133"/>
      <c r="DJ434" s="133"/>
      <c r="DK434" s="133"/>
      <c r="DL434" s="133"/>
      <c r="DM434" s="133"/>
      <c r="DN434" s="133"/>
      <c r="DO434" s="133"/>
      <c r="DP434" s="133"/>
      <c r="DQ434" s="133"/>
      <c r="DR434" s="133"/>
      <c r="DS434" s="133"/>
      <c r="DT434" s="133"/>
      <c r="DU434" s="133"/>
      <c r="DV434" s="133"/>
      <c r="DW434" s="133"/>
      <c r="DX434" s="133"/>
      <c r="DY434" s="133"/>
      <c r="DZ434" s="133"/>
      <c r="EA434" s="133"/>
      <c r="EB434" s="133"/>
      <c r="EC434" s="133"/>
      <c r="ED434" s="133"/>
      <c r="EE434" s="133"/>
      <c r="EF434" s="133"/>
      <c r="EG434" s="133"/>
      <c r="EH434" s="133"/>
      <c r="EI434" s="133"/>
      <c r="EJ434" s="133"/>
      <c r="EK434" s="133"/>
      <c r="EL434" s="133"/>
      <c r="EM434" s="133"/>
      <c r="EN434" s="133"/>
      <c r="EO434" s="133"/>
      <c r="EP434" s="133"/>
      <c r="EQ434" s="133"/>
      <c r="ER434" s="133"/>
      <c r="ES434" s="133"/>
      <c r="ET434" s="133"/>
      <c r="EU434" s="133"/>
      <c r="EV434" s="133"/>
      <c r="EW434" s="133"/>
      <c r="EX434" s="133"/>
      <c r="EY434" s="133"/>
      <c r="EZ434" s="133"/>
      <c r="FA434" s="133"/>
      <c r="FB434" s="133"/>
      <c r="FC434" s="133"/>
      <c r="FD434" s="133"/>
      <c r="FE434" s="133"/>
      <c r="FF434" s="133"/>
      <c r="FG434" s="133"/>
      <c r="FH434" s="133"/>
      <c r="FI434" s="133"/>
      <c r="FJ434" s="133"/>
      <c r="FK434" s="133"/>
      <c r="FL434" s="133"/>
      <c r="FM434" s="133"/>
      <c r="FN434" s="133"/>
      <c r="FO434" s="133"/>
      <c r="FP434" s="133"/>
      <c r="FQ434" s="133"/>
      <c r="FR434" s="133"/>
      <c r="FS434" s="133"/>
      <c r="FT434" s="133"/>
      <c r="FU434" s="133"/>
      <c r="FV434" s="133"/>
      <c r="FW434" s="133"/>
      <c r="FX434" s="133"/>
      <c r="FY434" s="133"/>
      <c r="FZ434" s="133"/>
      <c r="GA434" s="133"/>
      <c r="GB434" s="133"/>
      <c r="GC434" s="133"/>
      <c r="GD434" s="133"/>
      <c r="GE434" s="133"/>
      <c r="GF434" s="133"/>
      <c r="GG434" s="133"/>
      <c r="GH434" s="133"/>
      <c r="GI434" s="133"/>
      <c r="GJ434" s="133"/>
      <c r="GK434" s="133"/>
      <c r="GL434" s="133"/>
      <c r="GM434" s="133"/>
      <c r="GN434" s="133"/>
      <c r="GO434" s="133"/>
      <c r="GP434" s="133"/>
      <c r="GQ434" s="133"/>
      <c r="GR434" s="133"/>
      <c r="GS434" s="133"/>
    </row>
    <row r="435" spans="1:201">
      <c r="A435" s="132"/>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c r="CQ435" s="133"/>
      <c r="CR435" s="133"/>
      <c r="CS435" s="133"/>
      <c r="CT435" s="133"/>
      <c r="CU435" s="133"/>
      <c r="CV435" s="133"/>
      <c r="CW435" s="133"/>
      <c r="CX435" s="133"/>
      <c r="CY435" s="133"/>
      <c r="CZ435" s="133"/>
      <c r="DA435" s="133"/>
      <c r="DB435" s="133"/>
      <c r="DC435" s="133"/>
      <c r="DD435" s="133"/>
      <c r="DE435" s="133"/>
      <c r="DF435" s="133"/>
      <c r="DG435" s="133"/>
      <c r="DH435" s="133"/>
      <c r="DI435" s="133"/>
      <c r="DJ435" s="133"/>
      <c r="DK435" s="133"/>
      <c r="DL435" s="133"/>
      <c r="DM435" s="133"/>
      <c r="DN435" s="133"/>
      <c r="DO435" s="133"/>
      <c r="DP435" s="133"/>
      <c r="DQ435" s="133"/>
      <c r="DR435" s="133"/>
      <c r="DS435" s="133"/>
      <c r="DT435" s="133"/>
      <c r="DU435" s="133"/>
      <c r="DV435" s="133"/>
      <c r="DW435" s="133"/>
      <c r="DX435" s="133"/>
      <c r="DY435" s="133"/>
      <c r="DZ435" s="133"/>
      <c r="EA435" s="133"/>
      <c r="EB435" s="133"/>
      <c r="EC435" s="133"/>
      <c r="ED435" s="133"/>
      <c r="EE435" s="133"/>
      <c r="EF435" s="133"/>
      <c r="EG435" s="133"/>
      <c r="EH435" s="133"/>
      <c r="EI435" s="133"/>
      <c r="EJ435" s="133"/>
      <c r="EK435" s="133"/>
      <c r="EL435" s="133"/>
      <c r="EM435" s="133"/>
      <c r="EN435" s="133"/>
      <c r="EO435" s="133"/>
      <c r="EP435" s="133"/>
      <c r="EQ435" s="133"/>
      <c r="ER435" s="133"/>
      <c r="ES435" s="133"/>
      <c r="ET435" s="133"/>
      <c r="EU435" s="133"/>
      <c r="EV435" s="133"/>
      <c r="EW435" s="133"/>
      <c r="EX435" s="133"/>
      <c r="EY435" s="133"/>
      <c r="EZ435" s="133"/>
      <c r="FA435" s="133"/>
      <c r="FB435" s="133"/>
      <c r="FC435" s="133"/>
      <c r="FD435" s="133"/>
      <c r="FE435" s="133"/>
      <c r="FF435" s="133"/>
      <c r="FG435" s="133"/>
      <c r="FH435" s="133"/>
      <c r="FI435" s="133"/>
      <c r="FJ435" s="133"/>
      <c r="FK435" s="133"/>
      <c r="FL435" s="133"/>
      <c r="FM435" s="133"/>
      <c r="FN435" s="133"/>
      <c r="FO435" s="133"/>
      <c r="FP435" s="133"/>
      <c r="FQ435" s="133"/>
      <c r="FR435" s="133"/>
      <c r="FS435" s="133"/>
      <c r="FT435" s="133"/>
      <c r="FU435" s="133"/>
      <c r="FV435" s="133"/>
      <c r="FW435" s="133"/>
      <c r="FX435" s="133"/>
      <c r="FY435" s="133"/>
      <c r="FZ435" s="133"/>
      <c r="GA435" s="133"/>
      <c r="GB435" s="133"/>
      <c r="GC435" s="133"/>
      <c r="GD435" s="133"/>
      <c r="GE435" s="133"/>
      <c r="GF435" s="133"/>
      <c r="GG435" s="133"/>
      <c r="GH435" s="133"/>
      <c r="GI435" s="133"/>
      <c r="GJ435" s="133"/>
      <c r="GK435" s="133"/>
      <c r="GL435" s="133"/>
      <c r="GM435" s="133"/>
      <c r="GN435" s="133"/>
      <c r="GO435" s="133"/>
      <c r="GP435" s="133"/>
      <c r="GQ435" s="133"/>
      <c r="GR435" s="133"/>
      <c r="GS435" s="133"/>
    </row>
    <row r="436" spans="1:201">
      <c r="A436" s="132"/>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c r="CQ436" s="133"/>
      <c r="CR436" s="133"/>
      <c r="CS436" s="133"/>
      <c r="CT436" s="133"/>
      <c r="CU436" s="133"/>
      <c r="CV436" s="133"/>
      <c r="CW436" s="133"/>
      <c r="CX436" s="133"/>
      <c r="CY436" s="133"/>
      <c r="CZ436" s="133"/>
      <c r="DA436" s="133"/>
      <c r="DB436" s="133"/>
      <c r="DC436" s="133"/>
      <c r="DD436" s="133"/>
      <c r="DE436" s="133"/>
      <c r="DF436" s="133"/>
      <c r="DG436" s="133"/>
      <c r="DH436" s="133"/>
      <c r="DI436" s="133"/>
      <c r="DJ436" s="133"/>
      <c r="DK436" s="133"/>
      <c r="DL436" s="133"/>
      <c r="DM436" s="133"/>
      <c r="DN436" s="133"/>
      <c r="DO436" s="133"/>
      <c r="DP436" s="133"/>
      <c r="DQ436" s="133"/>
      <c r="DR436" s="133"/>
      <c r="DS436" s="133"/>
      <c r="DT436" s="133"/>
      <c r="DU436" s="133"/>
      <c r="DV436" s="133"/>
      <c r="DW436" s="133"/>
      <c r="DX436" s="133"/>
      <c r="DY436" s="133"/>
      <c r="DZ436" s="133"/>
      <c r="EA436" s="133"/>
      <c r="EB436" s="133"/>
      <c r="EC436" s="133"/>
      <c r="ED436" s="133"/>
      <c r="EE436" s="133"/>
      <c r="EF436" s="133"/>
      <c r="EG436" s="133"/>
      <c r="EH436" s="133"/>
      <c r="EI436" s="133"/>
      <c r="EJ436" s="133"/>
      <c r="EK436" s="133"/>
      <c r="EL436" s="133"/>
      <c r="EM436" s="133"/>
      <c r="EN436" s="133"/>
      <c r="EO436" s="133"/>
      <c r="EP436" s="133"/>
      <c r="EQ436" s="133"/>
      <c r="ER436" s="133"/>
      <c r="ES436" s="133"/>
      <c r="ET436" s="133"/>
      <c r="EU436" s="133"/>
      <c r="EV436" s="133"/>
      <c r="EW436" s="133"/>
      <c r="EX436" s="133"/>
      <c r="EY436" s="133"/>
      <c r="EZ436" s="133"/>
      <c r="FA436" s="133"/>
      <c r="FB436" s="133"/>
      <c r="FC436" s="133"/>
      <c r="FD436" s="133"/>
      <c r="FE436" s="133"/>
      <c r="FF436" s="133"/>
      <c r="FG436" s="133"/>
      <c r="FH436" s="133"/>
      <c r="FI436" s="133"/>
      <c r="FJ436" s="133"/>
      <c r="FK436" s="133"/>
      <c r="FL436" s="133"/>
      <c r="FM436" s="133"/>
      <c r="FN436" s="133"/>
      <c r="FO436" s="133"/>
      <c r="FP436" s="133"/>
      <c r="FQ436" s="133"/>
      <c r="FR436" s="133"/>
      <c r="FS436" s="133"/>
      <c r="FT436" s="133"/>
      <c r="FU436" s="133"/>
      <c r="FV436" s="133"/>
      <c r="FW436" s="133"/>
      <c r="FX436" s="133"/>
      <c r="FY436" s="133"/>
      <c r="FZ436" s="133"/>
      <c r="GA436" s="133"/>
      <c r="GB436" s="133"/>
      <c r="GC436" s="133"/>
      <c r="GD436" s="133"/>
      <c r="GE436" s="133"/>
      <c r="GF436" s="133"/>
      <c r="GG436" s="133"/>
      <c r="GH436" s="133"/>
      <c r="GI436" s="133"/>
      <c r="GJ436" s="133"/>
      <c r="GK436" s="133"/>
      <c r="GL436" s="133"/>
      <c r="GM436" s="133"/>
      <c r="GN436" s="133"/>
      <c r="GO436" s="133"/>
      <c r="GP436" s="133"/>
      <c r="GQ436" s="133"/>
      <c r="GR436" s="133"/>
      <c r="GS436" s="133"/>
    </row>
    <row r="437" spans="1:201">
      <c r="A437" s="132"/>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c r="CQ437" s="133"/>
      <c r="CR437" s="133"/>
      <c r="CS437" s="133"/>
      <c r="CT437" s="133"/>
      <c r="CU437" s="133"/>
      <c r="CV437" s="133"/>
      <c r="CW437" s="133"/>
      <c r="CX437" s="133"/>
      <c r="CY437" s="133"/>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3"/>
      <c r="EA437" s="133"/>
      <c r="EB437" s="133"/>
      <c r="EC437" s="133"/>
      <c r="ED437" s="133"/>
      <c r="EE437" s="133"/>
      <c r="EF437" s="133"/>
      <c r="EG437" s="133"/>
      <c r="EH437" s="133"/>
      <c r="EI437" s="133"/>
      <c r="EJ437" s="133"/>
      <c r="EK437" s="133"/>
      <c r="EL437" s="133"/>
      <c r="EM437" s="133"/>
      <c r="EN437" s="133"/>
      <c r="EO437" s="133"/>
      <c r="EP437" s="133"/>
      <c r="EQ437" s="133"/>
      <c r="ER437" s="133"/>
      <c r="ES437" s="133"/>
      <c r="ET437" s="133"/>
      <c r="EU437" s="133"/>
      <c r="EV437" s="133"/>
      <c r="EW437" s="133"/>
      <c r="EX437" s="133"/>
      <c r="EY437" s="133"/>
      <c r="EZ437" s="133"/>
      <c r="FA437" s="133"/>
      <c r="FB437" s="133"/>
      <c r="FC437" s="133"/>
      <c r="FD437" s="133"/>
      <c r="FE437" s="133"/>
      <c r="FF437" s="133"/>
      <c r="FG437" s="133"/>
      <c r="FH437" s="133"/>
      <c r="FI437" s="133"/>
      <c r="FJ437" s="133"/>
      <c r="FK437" s="133"/>
      <c r="FL437" s="133"/>
      <c r="FM437" s="133"/>
      <c r="FN437" s="133"/>
      <c r="FO437" s="133"/>
      <c r="FP437" s="133"/>
      <c r="FQ437" s="133"/>
      <c r="FR437" s="133"/>
      <c r="FS437" s="133"/>
      <c r="FT437" s="133"/>
      <c r="FU437" s="133"/>
      <c r="FV437" s="133"/>
      <c r="FW437" s="133"/>
      <c r="FX437" s="133"/>
      <c r="FY437" s="133"/>
      <c r="FZ437" s="133"/>
      <c r="GA437" s="133"/>
      <c r="GB437" s="133"/>
      <c r="GC437" s="133"/>
      <c r="GD437" s="133"/>
      <c r="GE437" s="133"/>
      <c r="GF437" s="133"/>
      <c r="GG437" s="133"/>
      <c r="GH437" s="133"/>
      <c r="GI437" s="133"/>
      <c r="GJ437" s="133"/>
      <c r="GK437" s="133"/>
      <c r="GL437" s="133"/>
      <c r="GM437" s="133"/>
      <c r="GN437" s="133"/>
      <c r="GO437" s="133"/>
      <c r="GP437" s="133"/>
      <c r="GQ437" s="133"/>
      <c r="GR437" s="133"/>
      <c r="GS437" s="133"/>
    </row>
    <row r="438" spans="1:201">
      <c r="A438" s="132"/>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c r="EG438" s="133"/>
      <c r="EH438" s="133"/>
      <c r="EI438" s="133"/>
      <c r="EJ438" s="133"/>
      <c r="EK438" s="133"/>
      <c r="EL438" s="133"/>
      <c r="EM438" s="133"/>
      <c r="EN438" s="133"/>
      <c r="EO438" s="133"/>
      <c r="EP438" s="133"/>
      <c r="EQ438" s="133"/>
      <c r="ER438" s="133"/>
      <c r="ES438" s="133"/>
      <c r="ET438" s="133"/>
      <c r="EU438" s="133"/>
      <c r="EV438" s="133"/>
      <c r="EW438" s="133"/>
      <c r="EX438" s="133"/>
      <c r="EY438" s="133"/>
      <c r="EZ438" s="133"/>
      <c r="FA438" s="133"/>
      <c r="FB438" s="133"/>
      <c r="FC438" s="133"/>
      <c r="FD438" s="133"/>
      <c r="FE438" s="133"/>
      <c r="FF438" s="133"/>
      <c r="FG438" s="133"/>
      <c r="FH438" s="133"/>
      <c r="FI438" s="133"/>
      <c r="FJ438" s="133"/>
      <c r="FK438" s="133"/>
      <c r="FL438" s="133"/>
      <c r="FM438" s="133"/>
      <c r="FN438" s="133"/>
      <c r="FO438" s="133"/>
      <c r="FP438" s="133"/>
      <c r="FQ438" s="133"/>
      <c r="FR438" s="133"/>
      <c r="FS438" s="133"/>
      <c r="FT438" s="133"/>
      <c r="FU438" s="133"/>
      <c r="FV438" s="133"/>
      <c r="FW438" s="133"/>
      <c r="FX438" s="133"/>
      <c r="FY438" s="133"/>
      <c r="FZ438" s="133"/>
      <c r="GA438" s="133"/>
      <c r="GB438" s="133"/>
      <c r="GC438" s="133"/>
      <c r="GD438" s="133"/>
      <c r="GE438" s="133"/>
      <c r="GF438" s="133"/>
      <c r="GG438" s="133"/>
      <c r="GH438" s="133"/>
      <c r="GI438" s="133"/>
      <c r="GJ438" s="133"/>
      <c r="GK438" s="133"/>
      <c r="GL438" s="133"/>
      <c r="GM438" s="133"/>
      <c r="GN438" s="133"/>
      <c r="GO438" s="133"/>
      <c r="GP438" s="133"/>
      <c r="GQ438" s="133"/>
      <c r="GR438" s="133"/>
      <c r="GS438" s="133"/>
    </row>
    <row r="439" spans="1:201">
      <c r="A439" s="132"/>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c r="CQ439" s="133"/>
      <c r="CR439" s="133"/>
      <c r="CS439" s="133"/>
      <c r="CT439" s="133"/>
      <c r="CU439" s="133"/>
      <c r="CV439" s="133"/>
      <c r="CW439" s="133"/>
      <c r="CX439" s="133"/>
      <c r="CY439" s="133"/>
      <c r="CZ439" s="133"/>
      <c r="DA439" s="133"/>
      <c r="DB439" s="133"/>
      <c r="DC439" s="133"/>
      <c r="DD439" s="133"/>
      <c r="DE439" s="133"/>
      <c r="DF439" s="133"/>
      <c r="DG439" s="133"/>
      <c r="DH439" s="133"/>
      <c r="DI439" s="133"/>
      <c r="DJ439" s="133"/>
      <c r="DK439" s="133"/>
      <c r="DL439" s="133"/>
      <c r="DM439" s="133"/>
      <c r="DN439" s="133"/>
      <c r="DO439" s="133"/>
      <c r="DP439" s="133"/>
      <c r="DQ439" s="133"/>
      <c r="DR439" s="133"/>
      <c r="DS439" s="133"/>
      <c r="DT439" s="133"/>
      <c r="DU439" s="133"/>
      <c r="DV439" s="133"/>
      <c r="DW439" s="133"/>
      <c r="DX439" s="133"/>
      <c r="DY439" s="133"/>
      <c r="DZ439" s="133"/>
      <c r="EA439" s="133"/>
      <c r="EB439" s="133"/>
      <c r="EC439" s="133"/>
      <c r="ED439" s="133"/>
      <c r="EE439" s="133"/>
      <c r="EF439" s="133"/>
      <c r="EG439" s="133"/>
      <c r="EH439" s="133"/>
      <c r="EI439" s="133"/>
      <c r="EJ439" s="133"/>
      <c r="EK439" s="133"/>
      <c r="EL439" s="133"/>
      <c r="EM439" s="133"/>
      <c r="EN439" s="133"/>
      <c r="EO439" s="133"/>
      <c r="EP439" s="133"/>
      <c r="EQ439" s="133"/>
      <c r="ER439" s="133"/>
      <c r="ES439" s="133"/>
      <c r="ET439" s="133"/>
      <c r="EU439" s="133"/>
      <c r="EV439" s="133"/>
      <c r="EW439" s="133"/>
      <c r="EX439" s="133"/>
      <c r="EY439" s="133"/>
      <c r="EZ439" s="133"/>
      <c r="FA439" s="133"/>
      <c r="FB439" s="133"/>
      <c r="FC439" s="133"/>
      <c r="FD439" s="133"/>
      <c r="FE439" s="133"/>
      <c r="FF439" s="133"/>
      <c r="FG439" s="133"/>
      <c r="FH439" s="133"/>
      <c r="FI439" s="133"/>
      <c r="FJ439" s="133"/>
      <c r="FK439" s="133"/>
      <c r="FL439" s="133"/>
      <c r="FM439" s="133"/>
      <c r="FN439" s="133"/>
      <c r="FO439" s="133"/>
      <c r="FP439" s="133"/>
      <c r="FQ439" s="133"/>
      <c r="FR439" s="133"/>
      <c r="FS439" s="133"/>
      <c r="FT439" s="133"/>
      <c r="FU439" s="133"/>
      <c r="FV439" s="133"/>
      <c r="FW439" s="133"/>
      <c r="FX439" s="133"/>
      <c r="FY439" s="133"/>
      <c r="FZ439" s="133"/>
      <c r="GA439" s="133"/>
      <c r="GB439" s="133"/>
      <c r="GC439" s="133"/>
      <c r="GD439" s="133"/>
      <c r="GE439" s="133"/>
      <c r="GF439" s="133"/>
      <c r="GG439" s="133"/>
      <c r="GH439" s="133"/>
      <c r="GI439" s="133"/>
      <c r="GJ439" s="133"/>
      <c r="GK439" s="133"/>
      <c r="GL439" s="133"/>
      <c r="GM439" s="133"/>
      <c r="GN439" s="133"/>
      <c r="GO439" s="133"/>
      <c r="GP439" s="133"/>
      <c r="GQ439" s="133"/>
      <c r="GR439" s="133"/>
      <c r="GS439" s="133"/>
    </row>
    <row r="440" spans="1:201">
      <c r="A440" s="132"/>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c r="CQ440" s="133"/>
      <c r="CR440" s="133"/>
      <c r="CS440" s="133"/>
      <c r="CT440" s="133"/>
      <c r="CU440" s="133"/>
      <c r="CV440" s="133"/>
      <c r="CW440" s="133"/>
      <c r="CX440" s="133"/>
      <c r="CY440" s="133"/>
      <c r="CZ440" s="133"/>
      <c r="DA440" s="133"/>
      <c r="DB440" s="133"/>
      <c r="DC440" s="133"/>
      <c r="DD440" s="133"/>
      <c r="DE440" s="133"/>
      <c r="DF440" s="133"/>
      <c r="DG440" s="133"/>
      <c r="DH440" s="133"/>
      <c r="DI440" s="133"/>
      <c r="DJ440" s="133"/>
      <c r="DK440" s="133"/>
      <c r="DL440" s="133"/>
      <c r="DM440" s="133"/>
      <c r="DN440" s="133"/>
      <c r="DO440" s="133"/>
      <c r="DP440" s="133"/>
      <c r="DQ440" s="133"/>
      <c r="DR440" s="133"/>
      <c r="DS440" s="133"/>
      <c r="DT440" s="133"/>
      <c r="DU440" s="133"/>
      <c r="DV440" s="133"/>
      <c r="DW440" s="133"/>
      <c r="DX440" s="133"/>
      <c r="DY440" s="133"/>
      <c r="DZ440" s="133"/>
      <c r="EA440" s="133"/>
      <c r="EB440" s="133"/>
      <c r="EC440" s="133"/>
      <c r="ED440" s="133"/>
      <c r="EE440" s="133"/>
      <c r="EF440" s="133"/>
      <c r="EG440" s="133"/>
      <c r="EH440" s="133"/>
      <c r="EI440" s="133"/>
      <c r="EJ440" s="133"/>
      <c r="EK440" s="133"/>
      <c r="EL440" s="133"/>
      <c r="EM440" s="133"/>
      <c r="EN440" s="133"/>
      <c r="EO440" s="133"/>
      <c r="EP440" s="133"/>
      <c r="EQ440" s="133"/>
      <c r="ER440" s="133"/>
      <c r="ES440" s="133"/>
      <c r="ET440" s="133"/>
      <c r="EU440" s="133"/>
      <c r="EV440" s="133"/>
      <c r="EW440" s="133"/>
      <c r="EX440" s="133"/>
      <c r="EY440" s="133"/>
      <c r="EZ440" s="133"/>
      <c r="FA440" s="133"/>
      <c r="FB440" s="133"/>
      <c r="FC440" s="133"/>
      <c r="FD440" s="133"/>
      <c r="FE440" s="133"/>
      <c r="FF440" s="133"/>
      <c r="FG440" s="133"/>
      <c r="FH440" s="133"/>
      <c r="FI440" s="133"/>
      <c r="FJ440" s="133"/>
      <c r="FK440" s="133"/>
      <c r="FL440" s="133"/>
      <c r="FM440" s="133"/>
      <c r="FN440" s="133"/>
      <c r="FO440" s="133"/>
      <c r="FP440" s="133"/>
      <c r="FQ440" s="133"/>
      <c r="FR440" s="133"/>
      <c r="FS440" s="133"/>
      <c r="FT440" s="133"/>
      <c r="FU440" s="133"/>
      <c r="FV440" s="133"/>
      <c r="FW440" s="133"/>
      <c r="FX440" s="133"/>
      <c r="FY440" s="133"/>
      <c r="FZ440" s="133"/>
      <c r="GA440" s="133"/>
      <c r="GB440" s="133"/>
      <c r="GC440" s="133"/>
      <c r="GD440" s="133"/>
      <c r="GE440" s="133"/>
      <c r="GF440" s="133"/>
      <c r="GG440" s="133"/>
      <c r="GH440" s="133"/>
      <c r="GI440" s="133"/>
      <c r="GJ440" s="133"/>
      <c r="GK440" s="133"/>
      <c r="GL440" s="133"/>
      <c r="GM440" s="133"/>
      <c r="GN440" s="133"/>
      <c r="GO440" s="133"/>
      <c r="GP440" s="133"/>
      <c r="GQ440" s="133"/>
      <c r="GR440" s="133"/>
      <c r="GS440" s="133"/>
    </row>
    <row r="441" spans="1:201">
      <c r="A441" s="132"/>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3"/>
      <c r="AY441" s="133"/>
      <c r="AZ441" s="133"/>
      <c r="BA441" s="133"/>
      <c r="BB441" s="133"/>
      <c r="BC441" s="133"/>
      <c r="BD441" s="133"/>
      <c r="BE441" s="133"/>
      <c r="BF441" s="133"/>
      <c r="BG441" s="133"/>
      <c r="BH441" s="133"/>
      <c r="BI441" s="133"/>
      <c r="BJ441" s="133"/>
      <c r="BK441" s="133"/>
      <c r="BL441" s="133"/>
      <c r="BM441" s="133"/>
      <c r="BN441" s="133"/>
      <c r="BO441" s="133"/>
      <c r="BP441" s="133"/>
      <c r="BQ441" s="133"/>
      <c r="BR441" s="133"/>
      <c r="BS441" s="133"/>
      <c r="BT441" s="133"/>
      <c r="BU441" s="133"/>
      <c r="BV441" s="133"/>
      <c r="BW441" s="133"/>
      <c r="BX441" s="133"/>
      <c r="BY441" s="133"/>
      <c r="BZ441" s="133"/>
      <c r="CA441" s="133"/>
      <c r="CB441" s="133"/>
      <c r="CC441" s="133"/>
      <c r="CD441" s="133"/>
      <c r="CE441" s="133"/>
      <c r="CF441" s="133"/>
      <c r="CG441" s="133"/>
      <c r="CH441" s="133"/>
      <c r="CI441" s="133"/>
      <c r="CJ441" s="133"/>
      <c r="CK441" s="133"/>
      <c r="CL441" s="133"/>
      <c r="CM441" s="133"/>
      <c r="CN441" s="133"/>
      <c r="CO441" s="133"/>
      <c r="CP441" s="133"/>
      <c r="CQ441" s="133"/>
      <c r="CR441" s="133"/>
      <c r="CS441" s="133"/>
      <c r="CT441" s="133"/>
      <c r="CU441" s="133"/>
      <c r="CV441" s="133"/>
      <c r="CW441" s="133"/>
      <c r="CX441" s="133"/>
      <c r="CY441" s="133"/>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3"/>
      <c r="EA441" s="133"/>
      <c r="EB441" s="133"/>
      <c r="EC441" s="133"/>
      <c r="ED441" s="133"/>
      <c r="EE441" s="133"/>
      <c r="EF441" s="133"/>
      <c r="EG441" s="133"/>
      <c r="EH441" s="133"/>
      <c r="EI441" s="133"/>
      <c r="EJ441" s="133"/>
      <c r="EK441" s="133"/>
      <c r="EL441" s="133"/>
      <c r="EM441" s="133"/>
      <c r="EN441" s="133"/>
      <c r="EO441" s="133"/>
      <c r="EP441" s="133"/>
      <c r="EQ441" s="133"/>
      <c r="ER441" s="133"/>
      <c r="ES441" s="133"/>
      <c r="ET441" s="133"/>
      <c r="EU441" s="133"/>
      <c r="EV441" s="133"/>
      <c r="EW441" s="133"/>
      <c r="EX441" s="133"/>
      <c r="EY441" s="133"/>
      <c r="EZ441" s="133"/>
      <c r="FA441" s="133"/>
      <c r="FB441" s="133"/>
      <c r="FC441" s="133"/>
      <c r="FD441" s="133"/>
      <c r="FE441" s="133"/>
      <c r="FF441" s="133"/>
      <c r="FG441" s="133"/>
      <c r="FH441" s="133"/>
      <c r="FI441" s="133"/>
      <c r="FJ441" s="133"/>
      <c r="FK441" s="133"/>
      <c r="FL441" s="133"/>
      <c r="FM441" s="133"/>
      <c r="FN441" s="133"/>
      <c r="FO441" s="133"/>
      <c r="FP441" s="133"/>
      <c r="FQ441" s="133"/>
      <c r="FR441" s="133"/>
      <c r="FS441" s="133"/>
      <c r="FT441" s="133"/>
      <c r="FU441" s="133"/>
      <c r="FV441" s="133"/>
      <c r="FW441" s="133"/>
      <c r="FX441" s="133"/>
      <c r="FY441" s="133"/>
      <c r="FZ441" s="133"/>
      <c r="GA441" s="133"/>
      <c r="GB441" s="133"/>
      <c r="GC441" s="133"/>
      <c r="GD441" s="133"/>
      <c r="GE441" s="133"/>
      <c r="GF441" s="133"/>
      <c r="GG441" s="133"/>
      <c r="GH441" s="133"/>
      <c r="GI441" s="133"/>
      <c r="GJ441" s="133"/>
      <c r="GK441" s="133"/>
      <c r="GL441" s="133"/>
      <c r="GM441" s="133"/>
      <c r="GN441" s="133"/>
      <c r="GO441" s="133"/>
      <c r="GP441" s="133"/>
      <c r="GQ441" s="133"/>
      <c r="GR441" s="133"/>
      <c r="GS441" s="133"/>
    </row>
    <row r="442" spans="1:201">
      <c r="A442" s="132"/>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c r="CQ442" s="133"/>
      <c r="CR442" s="133"/>
      <c r="CS442" s="133"/>
      <c r="CT442" s="133"/>
      <c r="CU442" s="133"/>
      <c r="CV442" s="133"/>
      <c r="CW442" s="133"/>
      <c r="CX442" s="133"/>
      <c r="CY442" s="133"/>
      <c r="CZ442" s="133"/>
      <c r="DA442" s="133"/>
      <c r="DB442" s="133"/>
      <c r="DC442" s="133"/>
      <c r="DD442" s="133"/>
      <c r="DE442" s="133"/>
      <c r="DF442" s="133"/>
      <c r="DG442" s="133"/>
      <c r="DH442" s="133"/>
      <c r="DI442" s="133"/>
      <c r="DJ442" s="133"/>
      <c r="DK442" s="133"/>
      <c r="DL442" s="133"/>
      <c r="DM442" s="133"/>
      <c r="DN442" s="133"/>
      <c r="DO442" s="133"/>
      <c r="DP442" s="133"/>
      <c r="DQ442" s="133"/>
      <c r="DR442" s="133"/>
      <c r="DS442" s="133"/>
      <c r="DT442" s="133"/>
      <c r="DU442" s="133"/>
      <c r="DV442" s="133"/>
      <c r="DW442" s="133"/>
      <c r="DX442" s="133"/>
      <c r="DY442" s="133"/>
      <c r="DZ442" s="133"/>
      <c r="EA442" s="133"/>
      <c r="EB442" s="133"/>
      <c r="EC442" s="133"/>
      <c r="ED442" s="133"/>
      <c r="EE442" s="133"/>
      <c r="EF442" s="133"/>
      <c r="EG442" s="133"/>
      <c r="EH442" s="133"/>
      <c r="EI442" s="133"/>
      <c r="EJ442" s="133"/>
      <c r="EK442" s="133"/>
      <c r="EL442" s="133"/>
      <c r="EM442" s="133"/>
      <c r="EN442" s="133"/>
      <c r="EO442" s="133"/>
      <c r="EP442" s="133"/>
      <c r="EQ442" s="133"/>
      <c r="ER442" s="133"/>
      <c r="ES442" s="133"/>
      <c r="ET442" s="133"/>
      <c r="EU442" s="133"/>
      <c r="EV442" s="133"/>
      <c r="EW442" s="133"/>
      <c r="EX442" s="133"/>
      <c r="EY442" s="133"/>
      <c r="EZ442" s="133"/>
      <c r="FA442" s="133"/>
      <c r="FB442" s="133"/>
      <c r="FC442" s="133"/>
      <c r="FD442" s="133"/>
      <c r="FE442" s="133"/>
      <c r="FF442" s="133"/>
      <c r="FG442" s="133"/>
      <c r="FH442" s="133"/>
      <c r="FI442" s="133"/>
      <c r="FJ442" s="133"/>
      <c r="FK442" s="133"/>
      <c r="FL442" s="133"/>
      <c r="FM442" s="133"/>
      <c r="FN442" s="133"/>
      <c r="FO442" s="133"/>
      <c r="FP442" s="133"/>
      <c r="FQ442" s="133"/>
      <c r="FR442" s="133"/>
      <c r="FS442" s="133"/>
      <c r="FT442" s="133"/>
      <c r="FU442" s="133"/>
      <c r="FV442" s="133"/>
      <c r="FW442" s="133"/>
      <c r="FX442" s="133"/>
      <c r="FY442" s="133"/>
      <c r="FZ442" s="133"/>
      <c r="GA442" s="133"/>
      <c r="GB442" s="133"/>
      <c r="GC442" s="133"/>
      <c r="GD442" s="133"/>
      <c r="GE442" s="133"/>
      <c r="GF442" s="133"/>
      <c r="GG442" s="133"/>
      <c r="GH442" s="133"/>
      <c r="GI442" s="133"/>
      <c r="GJ442" s="133"/>
      <c r="GK442" s="133"/>
      <c r="GL442" s="133"/>
      <c r="GM442" s="133"/>
      <c r="GN442" s="133"/>
      <c r="GO442" s="133"/>
      <c r="GP442" s="133"/>
      <c r="GQ442" s="133"/>
      <c r="GR442" s="133"/>
      <c r="GS442" s="133"/>
    </row>
    <row r="443" spans="1:201">
      <c r="A443" s="132"/>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c r="CQ443" s="133"/>
      <c r="CR443" s="133"/>
      <c r="CS443" s="133"/>
      <c r="CT443" s="133"/>
      <c r="CU443" s="133"/>
      <c r="CV443" s="133"/>
      <c r="CW443" s="133"/>
      <c r="CX443" s="133"/>
      <c r="CY443" s="133"/>
      <c r="CZ443" s="133"/>
      <c r="DA443" s="133"/>
      <c r="DB443" s="133"/>
      <c r="DC443" s="133"/>
      <c r="DD443" s="133"/>
      <c r="DE443" s="133"/>
      <c r="DF443" s="133"/>
      <c r="DG443" s="133"/>
      <c r="DH443" s="133"/>
      <c r="DI443" s="133"/>
      <c r="DJ443" s="133"/>
      <c r="DK443" s="133"/>
      <c r="DL443" s="133"/>
      <c r="DM443" s="133"/>
      <c r="DN443" s="133"/>
      <c r="DO443" s="133"/>
      <c r="DP443" s="133"/>
      <c r="DQ443" s="133"/>
      <c r="DR443" s="133"/>
      <c r="DS443" s="133"/>
      <c r="DT443" s="133"/>
      <c r="DU443" s="133"/>
      <c r="DV443" s="133"/>
      <c r="DW443" s="133"/>
      <c r="DX443" s="133"/>
      <c r="DY443" s="133"/>
      <c r="DZ443" s="133"/>
      <c r="EA443" s="133"/>
      <c r="EB443" s="133"/>
      <c r="EC443" s="133"/>
      <c r="ED443" s="133"/>
      <c r="EE443" s="133"/>
      <c r="EF443" s="133"/>
      <c r="EG443" s="133"/>
      <c r="EH443" s="133"/>
      <c r="EI443" s="133"/>
      <c r="EJ443" s="133"/>
      <c r="EK443" s="133"/>
      <c r="EL443" s="133"/>
      <c r="EM443" s="133"/>
      <c r="EN443" s="133"/>
      <c r="EO443" s="133"/>
      <c r="EP443" s="133"/>
      <c r="EQ443" s="133"/>
      <c r="ER443" s="133"/>
      <c r="ES443" s="133"/>
      <c r="ET443" s="133"/>
      <c r="EU443" s="133"/>
      <c r="EV443" s="133"/>
      <c r="EW443" s="133"/>
      <c r="EX443" s="133"/>
      <c r="EY443" s="133"/>
      <c r="EZ443" s="133"/>
      <c r="FA443" s="133"/>
      <c r="FB443" s="133"/>
      <c r="FC443" s="133"/>
      <c r="FD443" s="133"/>
      <c r="FE443" s="133"/>
      <c r="FF443" s="133"/>
      <c r="FG443" s="133"/>
      <c r="FH443" s="133"/>
      <c r="FI443" s="133"/>
      <c r="FJ443" s="133"/>
      <c r="FK443" s="133"/>
      <c r="FL443" s="133"/>
      <c r="FM443" s="133"/>
      <c r="FN443" s="133"/>
      <c r="FO443" s="133"/>
      <c r="FP443" s="133"/>
      <c r="FQ443" s="133"/>
      <c r="FR443" s="133"/>
      <c r="FS443" s="133"/>
      <c r="FT443" s="133"/>
      <c r="FU443" s="133"/>
      <c r="FV443" s="133"/>
      <c r="FW443" s="133"/>
      <c r="FX443" s="133"/>
      <c r="FY443" s="133"/>
      <c r="FZ443" s="133"/>
      <c r="GA443" s="133"/>
      <c r="GB443" s="133"/>
      <c r="GC443" s="133"/>
      <c r="GD443" s="133"/>
      <c r="GE443" s="133"/>
      <c r="GF443" s="133"/>
      <c r="GG443" s="133"/>
      <c r="GH443" s="133"/>
      <c r="GI443" s="133"/>
      <c r="GJ443" s="133"/>
      <c r="GK443" s="133"/>
      <c r="GL443" s="133"/>
      <c r="GM443" s="133"/>
      <c r="GN443" s="133"/>
      <c r="GO443" s="133"/>
      <c r="GP443" s="133"/>
      <c r="GQ443" s="133"/>
      <c r="GR443" s="133"/>
      <c r="GS443" s="133"/>
    </row>
    <row r="444" spans="1:201">
      <c r="A444" s="132"/>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c r="CQ444" s="133"/>
      <c r="CR444" s="133"/>
      <c r="CS444" s="133"/>
      <c r="CT444" s="133"/>
      <c r="CU444" s="133"/>
      <c r="CV444" s="133"/>
      <c r="CW444" s="133"/>
      <c r="CX444" s="133"/>
      <c r="CY444" s="133"/>
      <c r="CZ444" s="133"/>
      <c r="DA444" s="133"/>
      <c r="DB444" s="133"/>
      <c r="DC444" s="133"/>
      <c r="DD444" s="133"/>
      <c r="DE444" s="133"/>
      <c r="DF444" s="133"/>
      <c r="DG444" s="133"/>
      <c r="DH444" s="133"/>
      <c r="DI444" s="133"/>
      <c r="DJ444" s="133"/>
      <c r="DK444" s="133"/>
      <c r="DL444" s="133"/>
      <c r="DM444" s="133"/>
      <c r="DN444" s="133"/>
      <c r="DO444" s="133"/>
      <c r="DP444" s="133"/>
      <c r="DQ444" s="133"/>
      <c r="DR444" s="133"/>
      <c r="DS444" s="133"/>
      <c r="DT444" s="133"/>
      <c r="DU444" s="133"/>
      <c r="DV444" s="133"/>
      <c r="DW444" s="133"/>
      <c r="DX444" s="133"/>
      <c r="DY444" s="133"/>
      <c r="DZ444" s="133"/>
      <c r="EA444" s="133"/>
      <c r="EB444" s="133"/>
      <c r="EC444" s="133"/>
      <c r="ED444" s="133"/>
      <c r="EE444" s="133"/>
      <c r="EF444" s="133"/>
      <c r="EG444" s="133"/>
      <c r="EH444" s="133"/>
      <c r="EI444" s="133"/>
      <c r="EJ444" s="133"/>
      <c r="EK444" s="133"/>
      <c r="EL444" s="133"/>
      <c r="EM444" s="133"/>
      <c r="EN444" s="133"/>
      <c r="EO444" s="133"/>
      <c r="EP444" s="133"/>
      <c r="EQ444" s="133"/>
      <c r="ER444" s="133"/>
      <c r="ES444" s="133"/>
      <c r="ET444" s="133"/>
      <c r="EU444" s="133"/>
      <c r="EV444" s="133"/>
      <c r="EW444" s="133"/>
      <c r="EX444" s="133"/>
      <c r="EY444" s="133"/>
      <c r="EZ444" s="133"/>
      <c r="FA444" s="133"/>
      <c r="FB444" s="133"/>
      <c r="FC444" s="133"/>
      <c r="FD444" s="133"/>
      <c r="FE444" s="133"/>
      <c r="FF444" s="133"/>
      <c r="FG444" s="133"/>
      <c r="FH444" s="133"/>
      <c r="FI444" s="133"/>
      <c r="FJ444" s="133"/>
      <c r="FK444" s="133"/>
      <c r="FL444" s="133"/>
      <c r="FM444" s="133"/>
      <c r="FN444" s="133"/>
      <c r="FO444" s="133"/>
      <c r="FP444" s="133"/>
      <c r="FQ444" s="133"/>
      <c r="FR444" s="133"/>
      <c r="FS444" s="133"/>
      <c r="FT444" s="133"/>
      <c r="FU444" s="133"/>
      <c r="FV444" s="133"/>
      <c r="FW444" s="133"/>
      <c r="FX444" s="133"/>
      <c r="FY444" s="133"/>
      <c r="FZ444" s="133"/>
      <c r="GA444" s="133"/>
      <c r="GB444" s="133"/>
      <c r="GC444" s="133"/>
      <c r="GD444" s="133"/>
      <c r="GE444" s="133"/>
      <c r="GF444" s="133"/>
      <c r="GG444" s="133"/>
      <c r="GH444" s="133"/>
      <c r="GI444" s="133"/>
      <c r="GJ444" s="133"/>
      <c r="GK444" s="133"/>
      <c r="GL444" s="133"/>
      <c r="GM444" s="133"/>
      <c r="GN444" s="133"/>
      <c r="GO444" s="133"/>
      <c r="GP444" s="133"/>
      <c r="GQ444" s="133"/>
      <c r="GR444" s="133"/>
      <c r="GS444" s="133"/>
    </row>
    <row r="445" spans="1:201">
      <c r="A445" s="132"/>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3"/>
      <c r="EA445" s="133"/>
      <c r="EB445" s="133"/>
      <c r="EC445" s="133"/>
      <c r="ED445" s="133"/>
      <c r="EE445" s="133"/>
      <c r="EF445" s="133"/>
      <c r="EG445" s="133"/>
      <c r="EH445" s="133"/>
      <c r="EI445" s="133"/>
      <c r="EJ445" s="133"/>
      <c r="EK445" s="133"/>
      <c r="EL445" s="133"/>
      <c r="EM445" s="133"/>
      <c r="EN445" s="133"/>
      <c r="EO445" s="133"/>
      <c r="EP445" s="133"/>
      <c r="EQ445" s="133"/>
      <c r="ER445" s="133"/>
      <c r="ES445" s="133"/>
      <c r="ET445" s="133"/>
      <c r="EU445" s="133"/>
      <c r="EV445" s="133"/>
      <c r="EW445" s="133"/>
      <c r="EX445" s="133"/>
      <c r="EY445" s="133"/>
      <c r="EZ445" s="133"/>
      <c r="FA445" s="133"/>
      <c r="FB445" s="133"/>
      <c r="FC445" s="133"/>
      <c r="FD445" s="133"/>
      <c r="FE445" s="133"/>
      <c r="FF445" s="133"/>
      <c r="FG445" s="133"/>
      <c r="FH445" s="133"/>
      <c r="FI445" s="133"/>
      <c r="FJ445" s="133"/>
      <c r="FK445" s="133"/>
      <c r="FL445" s="133"/>
      <c r="FM445" s="133"/>
      <c r="FN445" s="133"/>
      <c r="FO445" s="133"/>
      <c r="FP445" s="133"/>
      <c r="FQ445" s="133"/>
      <c r="FR445" s="133"/>
      <c r="FS445" s="133"/>
      <c r="FT445" s="133"/>
      <c r="FU445" s="133"/>
      <c r="FV445" s="133"/>
      <c r="FW445" s="133"/>
      <c r="FX445" s="133"/>
      <c r="FY445" s="133"/>
      <c r="FZ445" s="133"/>
      <c r="GA445" s="133"/>
      <c r="GB445" s="133"/>
      <c r="GC445" s="133"/>
      <c r="GD445" s="133"/>
      <c r="GE445" s="133"/>
      <c r="GF445" s="133"/>
      <c r="GG445" s="133"/>
      <c r="GH445" s="133"/>
      <c r="GI445" s="133"/>
      <c r="GJ445" s="133"/>
      <c r="GK445" s="133"/>
      <c r="GL445" s="133"/>
      <c r="GM445" s="133"/>
      <c r="GN445" s="133"/>
      <c r="GO445" s="133"/>
      <c r="GP445" s="133"/>
      <c r="GQ445" s="133"/>
      <c r="GR445" s="133"/>
      <c r="GS445" s="133"/>
    </row>
    <row r="446" spans="1:201">
      <c r="A446" s="132"/>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c r="CQ446" s="133"/>
      <c r="CR446" s="133"/>
      <c r="CS446" s="133"/>
      <c r="CT446" s="133"/>
      <c r="CU446" s="133"/>
      <c r="CV446" s="133"/>
      <c r="CW446" s="133"/>
      <c r="CX446" s="133"/>
      <c r="CY446" s="133"/>
      <c r="CZ446" s="133"/>
      <c r="DA446" s="133"/>
      <c r="DB446" s="133"/>
      <c r="DC446" s="133"/>
      <c r="DD446" s="133"/>
      <c r="DE446" s="133"/>
      <c r="DF446" s="133"/>
      <c r="DG446" s="133"/>
      <c r="DH446" s="133"/>
      <c r="DI446" s="133"/>
      <c r="DJ446" s="133"/>
      <c r="DK446" s="133"/>
      <c r="DL446" s="133"/>
      <c r="DM446" s="133"/>
      <c r="DN446" s="133"/>
      <c r="DO446" s="133"/>
      <c r="DP446" s="133"/>
      <c r="DQ446" s="133"/>
      <c r="DR446" s="133"/>
      <c r="DS446" s="133"/>
      <c r="DT446" s="133"/>
      <c r="DU446" s="133"/>
      <c r="DV446" s="133"/>
      <c r="DW446" s="133"/>
      <c r="DX446" s="133"/>
      <c r="DY446" s="133"/>
      <c r="DZ446" s="133"/>
      <c r="EA446" s="133"/>
      <c r="EB446" s="133"/>
      <c r="EC446" s="133"/>
      <c r="ED446" s="133"/>
      <c r="EE446" s="133"/>
      <c r="EF446" s="133"/>
      <c r="EG446" s="133"/>
      <c r="EH446" s="133"/>
      <c r="EI446" s="133"/>
      <c r="EJ446" s="133"/>
      <c r="EK446" s="133"/>
      <c r="EL446" s="133"/>
      <c r="EM446" s="133"/>
      <c r="EN446" s="133"/>
      <c r="EO446" s="133"/>
      <c r="EP446" s="133"/>
      <c r="EQ446" s="133"/>
      <c r="ER446" s="133"/>
      <c r="ES446" s="133"/>
      <c r="ET446" s="133"/>
      <c r="EU446" s="133"/>
      <c r="EV446" s="133"/>
      <c r="EW446" s="133"/>
      <c r="EX446" s="133"/>
      <c r="EY446" s="133"/>
      <c r="EZ446" s="133"/>
      <c r="FA446" s="133"/>
      <c r="FB446" s="133"/>
      <c r="FC446" s="133"/>
      <c r="FD446" s="133"/>
      <c r="FE446" s="133"/>
      <c r="FF446" s="133"/>
      <c r="FG446" s="133"/>
      <c r="FH446" s="133"/>
      <c r="FI446" s="133"/>
      <c r="FJ446" s="133"/>
      <c r="FK446" s="133"/>
      <c r="FL446" s="133"/>
      <c r="FM446" s="133"/>
      <c r="FN446" s="133"/>
      <c r="FO446" s="133"/>
      <c r="FP446" s="133"/>
      <c r="FQ446" s="133"/>
      <c r="FR446" s="133"/>
      <c r="FS446" s="133"/>
      <c r="FT446" s="133"/>
      <c r="FU446" s="133"/>
      <c r="FV446" s="133"/>
      <c r="FW446" s="133"/>
      <c r="FX446" s="133"/>
      <c r="FY446" s="133"/>
      <c r="FZ446" s="133"/>
      <c r="GA446" s="133"/>
      <c r="GB446" s="133"/>
      <c r="GC446" s="133"/>
      <c r="GD446" s="133"/>
      <c r="GE446" s="133"/>
      <c r="GF446" s="133"/>
      <c r="GG446" s="133"/>
      <c r="GH446" s="133"/>
      <c r="GI446" s="133"/>
      <c r="GJ446" s="133"/>
      <c r="GK446" s="133"/>
      <c r="GL446" s="133"/>
      <c r="GM446" s="133"/>
      <c r="GN446" s="133"/>
      <c r="GO446" s="133"/>
      <c r="GP446" s="133"/>
      <c r="GQ446" s="133"/>
      <c r="GR446" s="133"/>
      <c r="GS446" s="133"/>
    </row>
    <row r="447" spans="1:201">
      <c r="A447" s="132"/>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c r="CQ447" s="133"/>
      <c r="CR447" s="133"/>
      <c r="CS447" s="133"/>
      <c r="CT447" s="133"/>
      <c r="CU447" s="133"/>
      <c r="CV447" s="133"/>
      <c r="CW447" s="133"/>
      <c r="CX447" s="133"/>
      <c r="CY447" s="133"/>
      <c r="CZ447" s="133"/>
      <c r="DA447" s="133"/>
      <c r="DB447" s="133"/>
      <c r="DC447" s="133"/>
      <c r="DD447" s="133"/>
      <c r="DE447" s="133"/>
      <c r="DF447" s="133"/>
      <c r="DG447" s="133"/>
      <c r="DH447" s="133"/>
      <c r="DI447" s="133"/>
      <c r="DJ447" s="133"/>
      <c r="DK447" s="133"/>
      <c r="DL447" s="133"/>
      <c r="DM447" s="133"/>
      <c r="DN447" s="133"/>
      <c r="DO447" s="133"/>
      <c r="DP447" s="133"/>
      <c r="DQ447" s="133"/>
      <c r="DR447" s="133"/>
      <c r="DS447" s="133"/>
      <c r="DT447" s="133"/>
      <c r="DU447" s="133"/>
      <c r="DV447" s="133"/>
      <c r="DW447" s="133"/>
      <c r="DX447" s="133"/>
      <c r="DY447" s="133"/>
      <c r="DZ447" s="133"/>
      <c r="EA447" s="133"/>
      <c r="EB447" s="133"/>
      <c r="EC447" s="133"/>
      <c r="ED447" s="133"/>
      <c r="EE447" s="133"/>
      <c r="EF447" s="133"/>
      <c r="EG447" s="133"/>
      <c r="EH447" s="133"/>
      <c r="EI447" s="133"/>
      <c r="EJ447" s="133"/>
      <c r="EK447" s="133"/>
      <c r="EL447" s="133"/>
      <c r="EM447" s="133"/>
      <c r="EN447" s="133"/>
      <c r="EO447" s="133"/>
      <c r="EP447" s="133"/>
      <c r="EQ447" s="133"/>
      <c r="ER447" s="133"/>
      <c r="ES447" s="133"/>
      <c r="ET447" s="133"/>
      <c r="EU447" s="133"/>
      <c r="EV447" s="133"/>
      <c r="EW447" s="133"/>
      <c r="EX447" s="133"/>
      <c r="EY447" s="133"/>
      <c r="EZ447" s="133"/>
      <c r="FA447" s="133"/>
      <c r="FB447" s="133"/>
      <c r="FC447" s="133"/>
      <c r="FD447" s="133"/>
      <c r="FE447" s="133"/>
      <c r="FF447" s="133"/>
      <c r="FG447" s="133"/>
      <c r="FH447" s="133"/>
      <c r="FI447" s="133"/>
      <c r="FJ447" s="133"/>
      <c r="FK447" s="133"/>
      <c r="FL447" s="133"/>
      <c r="FM447" s="133"/>
      <c r="FN447" s="133"/>
      <c r="FO447" s="133"/>
      <c r="FP447" s="133"/>
      <c r="FQ447" s="133"/>
      <c r="FR447" s="133"/>
      <c r="FS447" s="133"/>
      <c r="FT447" s="133"/>
      <c r="FU447" s="133"/>
      <c r="FV447" s="133"/>
      <c r="FW447" s="133"/>
      <c r="FX447" s="133"/>
      <c r="FY447" s="133"/>
      <c r="FZ447" s="133"/>
      <c r="GA447" s="133"/>
      <c r="GB447" s="133"/>
      <c r="GC447" s="133"/>
      <c r="GD447" s="133"/>
      <c r="GE447" s="133"/>
      <c r="GF447" s="133"/>
      <c r="GG447" s="133"/>
      <c r="GH447" s="133"/>
      <c r="GI447" s="133"/>
      <c r="GJ447" s="133"/>
      <c r="GK447" s="133"/>
      <c r="GL447" s="133"/>
      <c r="GM447" s="133"/>
      <c r="GN447" s="133"/>
      <c r="GO447" s="133"/>
      <c r="GP447" s="133"/>
      <c r="GQ447" s="133"/>
      <c r="GR447" s="133"/>
      <c r="GS447" s="133"/>
    </row>
    <row r="448" spans="1:201">
      <c r="A448" s="132"/>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c r="CQ448" s="133"/>
      <c r="CR448" s="133"/>
      <c r="CS448" s="133"/>
      <c r="CT448" s="133"/>
      <c r="CU448" s="133"/>
      <c r="CV448" s="133"/>
      <c r="CW448" s="133"/>
      <c r="CX448" s="133"/>
      <c r="CY448" s="133"/>
      <c r="CZ448" s="133"/>
      <c r="DA448" s="133"/>
      <c r="DB448" s="133"/>
      <c r="DC448" s="133"/>
      <c r="DD448" s="133"/>
      <c r="DE448" s="133"/>
      <c r="DF448" s="133"/>
      <c r="DG448" s="133"/>
      <c r="DH448" s="133"/>
      <c r="DI448" s="133"/>
      <c r="DJ448" s="133"/>
      <c r="DK448" s="133"/>
      <c r="DL448" s="133"/>
      <c r="DM448" s="133"/>
      <c r="DN448" s="133"/>
      <c r="DO448" s="133"/>
      <c r="DP448" s="133"/>
      <c r="DQ448" s="133"/>
      <c r="DR448" s="133"/>
      <c r="DS448" s="133"/>
      <c r="DT448" s="133"/>
      <c r="DU448" s="133"/>
      <c r="DV448" s="133"/>
      <c r="DW448" s="133"/>
      <c r="DX448" s="133"/>
      <c r="DY448" s="133"/>
      <c r="DZ448" s="133"/>
      <c r="EA448" s="133"/>
      <c r="EB448" s="133"/>
      <c r="EC448" s="133"/>
      <c r="ED448" s="133"/>
      <c r="EE448" s="133"/>
      <c r="EF448" s="133"/>
      <c r="EG448" s="133"/>
      <c r="EH448" s="133"/>
      <c r="EI448" s="133"/>
      <c r="EJ448" s="133"/>
      <c r="EK448" s="133"/>
      <c r="EL448" s="133"/>
      <c r="EM448" s="133"/>
      <c r="EN448" s="133"/>
      <c r="EO448" s="133"/>
      <c r="EP448" s="133"/>
      <c r="EQ448" s="133"/>
      <c r="ER448" s="133"/>
      <c r="ES448" s="133"/>
      <c r="ET448" s="133"/>
      <c r="EU448" s="133"/>
      <c r="EV448" s="133"/>
      <c r="EW448" s="133"/>
      <c r="EX448" s="133"/>
      <c r="EY448" s="133"/>
      <c r="EZ448" s="133"/>
      <c r="FA448" s="133"/>
      <c r="FB448" s="133"/>
      <c r="FC448" s="133"/>
      <c r="FD448" s="133"/>
      <c r="FE448" s="133"/>
      <c r="FF448" s="133"/>
      <c r="FG448" s="133"/>
      <c r="FH448" s="133"/>
      <c r="FI448" s="133"/>
      <c r="FJ448" s="133"/>
      <c r="FK448" s="133"/>
      <c r="FL448" s="133"/>
      <c r="FM448" s="133"/>
      <c r="FN448" s="133"/>
      <c r="FO448" s="133"/>
      <c r="FP448" s="133"/>
      <c r="FQ448" s="133"/>
      <c r="FR448" s="133"/>
      <c r="FS448" s="133"/>
      <c r="FT448" s="133"/>
      <c r="FU448" s="133"/>
      <c r="FV448" s="133"/>
      <c r="FW448" s="133"/>
      <c r="FX448" s="133"/>
      <c r="FY448" s="133"/>
      <c r="FZ448" s="133"/>
      <c r="GA448" s="133"/>
      <c r="GB448" s="133"/>
      <c r="GC448" s="133"/>
      <c r="GD448" s="133"/>
      <c r="GE448" s="133"/>
      <c r="GF448" s="133"/>
      <c r="GG448" s="133"/>
      <c r="GH448" s="133"/>
      <c r="GI448" s="133"/>
      <c r="GJ448" s="133"/>
      <c r="GK448" s="133"/>
      <c r="GL448" s="133"/>
      <c r="GM448" s="133"/>
      <c r="GN448" s="133"/>
      <c r="GO448" s="133"/>
      <c r="GP448" s="133"/>
      <c r="GQ448" s="133"/>
      <c r="GR448" s="133"/>
      <c r="GS448" s="133"/>
    </row>
    <row r="449" spans="1:201">
      <c r="A449" s="132"/>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c r="AV449" s="133"/>
      <c r="AW449" s="133"/>
      <c r="AX449" s="133"/>
      <c r="AY449" s="133"/>
      <c r="AZ449" s="133"/>
      <c r="BA449" s="133"/>
      <c r="BB449" s="133"/>
      <c r="BC449" s="133"/>
      <c r="BD449" s="133"/>
      <c r="BE449" s="133"/>
      <c r="BF449" s="133"/>
      <c r="BG449" s="133"/>
      <c r="BH449" s="133"/>
      <c r="BI449" s="133"/>
      <c r="BJ449" s="133"/>
      <c r="BK449" s="133"/>
      <c r="BL449" s="133"/>
      <c r="BM449" s="133"/>
      <c r="BN449" s="133"/>
      <c r="BO449" s="133"/>
      <c r="BP449" s="133"/>
      <c r="BQ449" s="133"/>
      <c r="BR449" s="133"/>
      <c r="BS449" s="133"/>
      <c r="BT449" s="133"/>
      <c r="BU449" s="133"/>
      <c r="BV449" s="133"/>
      <c r="BW449" s="133"/>
      <c r="BX449" s="133"/>
      <c r="BY449" s="133"/>
      <c r="BZ449" s="133"/>
      <c r="CA449" s="133"/>
      <c r="CB449" s="133"/>
      <c r="CC449" s="133"/>
      <c r="CD449" s="133"/>
      <c r="CE449" s="133"/>
      <c r="CF449" s="133"/>
      <c r="CG449" s="133"/>
      <c r="CH449" s="133"/>
      <c r="CI449" s="133"/>
      <c r="CJ449" s="133"/>
      <c r="CK449" s="133"/>
      <c r="CL449" s="133"/>
      <c r="CM449" s="133"/>
      <c r="CN449" s="133"/>
      <c r="CO449" s="133"/>
      <c r="CP449" s="133"/>
      <c r="CQ449" s="133"/>
      <c r="CR449" s="133"/>
      <c r="CS449" s="133"/>
      <c r="CT449" s="133"/>
      <c r="CU449" s="133"/>
      <c r="CV449" s="133"/>
      <c r="CW449" s="133"/>
      <c r="CX449" s="133"/>
      <c r="CY449" s="133"/>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3"/>
      <c r="EA449" s="133"/>
      <c r="EB449" s="133"/>
      <c r="EC449" s="133"/>
      <c r="ED449" s="133"/>
      <c r="EE449" s="133"/>
      <c r="EF449" s="133"/>
      <c r="EG449" s="133"/>
      <c r="EH449" s="133"/>
      <c r="EI449" s="133"/>
      <c r="EJ449" s="133"/>
      <c r="EK449" s="133"/>
      <c r="EL449" s="133"/>
      <c r="EM449" s="133"/>
      <c r="EN449" s="133"/>
      <c r="EO449" s="133"/>
      <c r="EP449" s="133"/>
      <c r="EQ449" s="133"/>
      <c r="ER449" s="133"/>
      <c r="ES449" s="133"/>
      <c r="ET449" s="133"/>
      <c r="EU449" s="133"/>
      <c r="EV449" s="133"/>
      <c r="EW449" s="133"/>
      <c r="EX449" s="133"/>
      <c r="EY449" s="133"/>
      <c r="EZ449" s="133"/>
      <c r="FA449" s="133"/>
      <c r="FB449" s="133"/>
      <c r="FC449" s="133"/>
      <c r="FD449" s="133"/>
      <c r="FE449" s="133"/>
      <c r="FF449" s="133"/>
      <c r="FG449" s="133"/>
      <c r="FH449" s="133"/>
      <c r="FI449" s="133"/>
      <c r="FJ449" s="133"/>
      <c r="FK449" s="133"/>
      <c r="FL449" s="133"/>
      <c r="FM449" s="133"/>
      <c r="FN449" s="133"/>
      <c r="FO449" s="133"/>
      <c r="FP449" s="133"/>
      <c r="FQ449" s="133"/>
      <c r="FR449" s="133"/>
      <c r="FS449" s="133"/>
      <c r="FT449" s="133"/>
      <c r="FU449" s="133"/>
      <c r="FV449" s="133"/>
      <c r="FW449" s="133"/>
      <c r="FX449" s="133"/>
      <c r="FY449" s="133"/>
      <c r="FZ449" s="133"/>
      <c r="GA449" s="133"/>
      <c r="GB449" s="133"/>
      <c r="GC449" s="133"/>
      <c r="GD449" s="133"/>
      <c r="GE449" s="133"/>
      <c r="GF449" s="133"/>
      <c r="GG449" s="133"/>
      <c r="GH449" s="133"/>
      <c r="GI449" s="133"/>
      <c r="GJ449" s="133"/>
      <c r="GK449" s="133"/>
      <c r="GL449" s="133"/>
      <c r="GM449" s="133"/>
      <c r="GN449" s="133"/>
      <c r="GO449" s="133"/>
      <c r="GP449" s="133"/>
      <c r="GQ449" s="133"/>
      <c r="GR449" s="133"/>
      <c r="GS449" s="133"/>
    </row>
    <row r="450" spans="1:201">
      <c r="A450" s="132"/>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c r="CQ450" s="133"/>
      <c r="CR450" s="133"/>
      <c r="CS450" s="133"/>
      <c r="CT450" s="133"/>
      <c r="CU450" s="133"/>
      <c r="CV450" s="133"/>
      <c r="CW450" s="133"/>
      <c r="CX450" s="133"/>
      <c r="CY450" s="133"/>
      <c r="CZ450" s="133"/>
      <c r="DA450" s="133"/>
      <c r="DB450" s="133"/>
      <c r="DC450" s="133"/>
      <c r="DD450" s="133"/>
      <c r="DE450" s="133"/>
      <c r="DF450" s="133"/>
      <c r="DG450" s="133"/>
      <c r="DH450" s="133"/>
      <c r="DI450" s="133"/>
      <c r="DJ450" s="133"/>
      <c r="DK450" s="133"/>
      <c r="DL450" s="133"/>
      <c r="DM450" s="133"/>
      <c r="DN450" s="133"/>
      <c r="DO450" s="133"/>
      <c r="DP450" s="133"/>
      <c r="DQ450" s="133"/>
      <c r="DR450" s="133"/>
      <c r="DS450" s="133"/>
      <c r="DT450" s="133"/>
      <c r="DU450" s="133"/>
      <c r="DV450" s="133"/>
      <c r="DW450" s="133"/>
      <c r="DX450" s="133"/>
      <c r="DY450" s="133"/>
      <c r="DZ450" s="133"/>
      <c r="EA450" s="133"/>
      <c r="EB450" s="133"/>
      <c r="EC450" s="133"/>
      <c r="ED450" s="133"/>
      <c r="EE450" s="133"/>
      <c r="EF450" s="133"/>
      <c r="EG450" s="133"/>
      <c r="EH450" s="133"/>
      <c r="EI450" s="133"/>
      <c r="EJ450" s="133"/>
      <c r="EK450" s="133"/>
      <c r="EL450" s="133"/>
      <c r="EM450" s="133"/>
      <c r="EN450" s="133"/>
      <c r="EO450" s="133"/>
      <c r="EP450" s="133"/>
      <c r="EQ450" s="133"/>
      <c r="ER450" s="133"/>
      <c r="ES450" s="133"/>
      <c r="ET450" s="133"/>
      <c r="EU450" s="133"/>
      <c r="EV450" s="133"/>
      <c r="EW450" s="133"/>
      <c r="EX450" s="133"/>
      <c r="EY450" s="133"/>
      <c r="EZ450" s="133"/>
      <c r="FA450" s="133"/>
      <c r="FB450" s="133"/>
      <c r="FC450" s="133"/>
      <c r="FD450" s="133"/>
      <c r="FE450" s="133"/>
      <c r="FF450" s="133"/>
      <c r="FG450" s="133"/>
      <c r="FH450" s="133"/>
      <c r="FI450" s="133"/>
      <c r="FJ450" s="133"/>
      <c r="FK450" s="133"/>
      <c r="FL450" s="133"/>
      <c r="FM450" s="133"/>
      <c r="FN450" s="133"/>
      <c r="FO450" s="133"/>
      <c r="FP450" s="133"/>
      <c r="FQ450" s="133"/>
      <c r="FR450" s="133"/>
      <c r="FS450" s="133"/>
      <c r="FT450" s="133"/>
      <c r="FU450" s="133"/>
      <c r="FV450" s="133"/>
      <c r="FW450" s="133"/>
      <c r="FX450" s="133"/>
      <c r="FY450" s="133"/>
      <c r="FZ450" s="133"/>
      <c r="GA450" s="133"/>
      <c r="GB450" s="133"/>
      <c r="GC450" s="133"/>
      <c r="GD450" s="133"/>
      <c r="GE450" s="133"/>
      <c r="GF450" s="133"/>
      <c r="GG450" s="133"/>
      <c r="GH450" s="133"/>
      <c r="GI450" s="133"/>
      <c r="GJ450" s="133"/>
      <c r="GK450" s="133"/>
      <c r="GL450" s="133"/>
      <c r="GM450" s="133"/>
      <c r="GN450" s="133"/>
      <c r="GO450" s="133"/>
      <c r="GP450" s="133"/>
      <c r="GQ450" s="133"/>
      <c r="GR450" s="133"/>
      <c r="GS450" s="133"/>
    </row>
    <row r="451" spans="1:201">
      <c r="A451" s="132"/>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c r="CQ451" s="133"/>
      <c r="CR451" s="133"/>
      <c r="CS451" s="133"/>
      <c r="CT451" s="133"/>
      <c r="CU451" s="133"/>
      <c r="CV451" s="133"/>
      <c r="CW451" s="133"/>
      <c r="CX451" s="133"/>
      <c r="CY451" s="133"/>
      <c r="CZ451" s="133"/>
      <c r="DA451" s="133"/>
      <c r="DB451" s="133"/>
      <c r="DC451" s="133"/>
      <c r="DD451" s="133"/>
      <c r="DE451" s="133"/>
      <c r="DF451" s="133"/>
      <c r="DG451" s="133"/>
      <c r="DH451" s="133"/>
      <c r="DI451" s="133"/>
      <c r="DJ451" s="133"/>
      <c r="DK451" s="133"/>
      <c r="DL451" s="133"/>
      <c r="DM451" s="133"/>
      <c r="DN451" s="133"/>
      <c r="DO451" s="133"/>
      <c r="DP451" s="133"/>
      <c r="DQ451" s="133"/>
      <c r="DR451" s="133"/>
      <c r="DS451" s="133"/>
      <c r="DT451" s="133"/>
      <c r="DU451" s="133"/>
      <c r="DV451" s="133"/>
      <c r="DW451" s="133"/>
      <c r="DX451" s="133"/>
      <c r="DY451" s="133"/>
      <c r="DZ451" s="133"/>
      <c r="EA451" s="133"/>
      <c r="EB451" s="133"/>
      <c r="EC451" s="133"/>
      <c r="ED451" s="133"/>
      <c r="EE451" s="133"/>
      <c r="EF451" s="133"/>
      <c r="EG451" s="133"/>
      <c r="EH451" s="133"/>
      <c r="EI451" s="133"/>
      <c r="EJ451" s="133"/>
      <c r="EK451" s="133"/>
      <c r="EL451" s="133"/>
      <c r="EM451" s="133"/>
      <c r="EN451" s="133"/>
      <c r="EO451" s="133"/>
      <c r="EP451" s="133"/>
      <c r="EQ451" s="133"/>
      <c r="ER451" s="133"/>
      <c r="ES451" s="133"/>
      <c r="ET451" s="133"/>
      <c r="EU451" s="133"/>
      <c r="EV451" s="133"/>
      <c r="EW451" s="133"/>
      <c r="EX451" s="133"/>
      <c r="EY451" s="133"/>
      <c r="EZ451" s="133"/>
      <c r="FA451" s="133"/>
      <c r="FB451" s="133"/>
      <c r="FC451" s="133"/>
      <c r="FD451" s="133"/>
      <c r="FE451" s="133"/>
      <c r="FF451" s="133"/>
      <c r="FG451" s="133"/>
      <c r="FH451" s="133"/>
      <c r="FI451" s="133"/>
      <c r="FJ451" s="133"/>
      <c r="FK451" s="133"/>
      <c r="FL451" s="133"/>
      <c r="FM451" s="133"/>
      <c r="FN451" s="133"/>
      <c r="FO451" s="133"/>
      <c r="FP451" s="133"/>
      <c r="FQ451" s="133"/>
      <c r="FR451" s="133"/>
      <c r="FS451" s="133"/>
      <c r="FT451" s="133"/>
      <c r="FU451" s="133"/>
      <c r="FV451" s="133"/>
      <c r="FW451" s="133"/>
      <c r="FX451" s="133"/>
      <c r="FY451" s="133"/>
      <c r="FZ451" s="133"/>
      <c r="GA451" s="133"/>
      <c r="GB451" s="133"/>
      <c r="GC451" s="133"/>
      <c r="GD451" s="133"/>
      <c r="GE451" s="133"/>
      <c r="GF451" s="133"/>
      <c r="GG451" s="133"/>
      <c r="GH451" s="133"/>
      <c r="GI451" s="133"/>
      <c r="GJ451" s="133"/>
      <c r="GK451" s="133"/>
      <c r="GL451" s="133"/>
      <c r="GM451" s="133"/>
      <c r="GN451" s="133"/>
      <c r="GO451" s="133"/>
      <c r="GP451" s="133"/>
      <c r="GQ451" s="133"/>
      <c r="GR451" s="133"/>
      <c r="GS451" s="133"/>
    </row>
    <row r="452" spans="1:201">
      <c r="A452" s="132"/>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c r="CQ452" s="133"/>
      <c r="CR452" s="133"/>
      <c r="CS452" s="133"/>
      <c r="CT452" s="133"/>
      <c r="CU452" s="133"/>
      <c r="CV452" s="133"/>
      <c r="CW452" s="133"/>
      <c r="CX452" s="133"/>
      <c r="CY452" s="133"/>
      <c r="CZ452" s="133"/>
      <c r="DA452" s="133"/>
      <c r="DB452" s="133"/>
      <c r="DC452" s="133"/>
      <c r="DD452" s="133"/>
      <c r="DE452" s="133"/>
      <c r="DF452" s="133"/>
      <c r="DG452" s="133"/>
      <c r="DH452" s="133"/>
      <c r="DI452" s="133"/>
      <c r="DJ452" s="133"/>
      <c r="DK452" s="133"/>
      <c r="DL452" s="133"/>
      <c r="DM452" s="133"/>
      <c r="DN452" s="133"/>
      <c r="DO452" s="133"/>
      <c r="DP452" s="133"/>
      <c r="DQ452" s="133"/>
      <c r="DR452" s="133"/>
      <c r="DS452" s="133"/>
      <c r="DT452" s="133"/>
      <c r="DU452" s="133"/>
      <c r="DV452" s="133"/>
      <c r="DW452" s="133"/>
      <c r="DX452" s="133"/>
      <c r="DY452" s="133"/>
      <c r="DZ452" s="133"/>
      <c r="EA452" s="133"/>
      <c r="EB452" s="133"/>
      <c r="EC452" s="133"/>
      <c r="ED452" s="133"/>
      <c r="EE452" s="133"/>
      <c r="EF452" s="133"/>
      <c r="EG452" s="133"/>
      <c r="EH452" s="133"/>
      <c r="EI452" s="133"/>
      <c r="EJ452" s="133"/>
      <c r="EK452" s="133"/>
      <c r="EL452" s="133"/>
      <c r="EM452" s="133"/>
      <c r="EN452" s="133"/>
      <c r="EO452" s="133"/>
      <c r="EP452" s="133"/>
      <c r="EQ452" s="133"/>
      <c r="ER452" s="133"/>
      <c r="ES452" s="133"/>
      <c r="ET452" s="133"/>
      <c r="EU452" s="133"/>
      <c r="EV452" s="133"/>
      <c r="EW452" s="133"/>
      <c r="EX452" s="133"/>
      <c r="EY452" s="133"/>
      <c r="EZ452" s="133"/>
      <c r="FA452" s="133"/>
      <c r="FB452" s="133"/>
      <c r="FC452" s="133"/>
      <c r="FD452" s="133"/>
      <c r="FE452" s="133"/>
      <c r="FF452" s="133"/>
      <c r="FG452" s="133"/>
      <c r="FH452" s="133"/>
      <c r="FI452" s="133"/>
      <c r="FJ452" s="133"/>
      <c r="FK452" s="133"/>
      <c r="FL452" s="133"/>
      <c r="FM452" s="133"/>
      <c r="FN452" s="133"/>
      <c r="FO452" s="133"/>
      <c r="FP452" s="133"/>
      <c r="FQ452" s="133"/>
      <c r="FR452" s="133"/>
      <c r="FS452" s="133"/>
      <c r="FT452" s="133"/>
      <c r="FU452" s="133"/>
      <c r="FV452" s="133"/>
      <c r="FW452" s="133"/>
      <c r="FX452" s="133"/>
      <c r="FY452" s="133"/>
      <c r="FZ452" s="133"/>
      <c r="GA452" s="133"/>
      <c r="GB452" s="133"/>
      <c r="GC452" s="133"/>
      <c r="GD452" s="133"/>
      <c r="GE452" s="133"/>
      <c r="GF452" s="133"/>
      <c r="GG452" s="133"/>
      <c r="GH452" s="133"/>
      <c r="GI452" s="133"/>
      <c r="GJ452" s="133"/>
      <c r="GK452" s="133"/>
      <c r="GL452" s="133"/>
      <c r="GM452" s="133"/>
      <c r="GN452" s="133"/>
      <c r="GO452" s="133"/>
      <c r="GP452" s="133"/>
      <c r="GQ452" s="133"/>
      <c r="GR452" s="133"/>
      <c r="GS452" s="133"/>
    </row>
    <row r="453" spans="1:201">
      <c r="A453" s="132"/>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3"/>
      <c r="EA453" s="133"/>
      <c r="EB453" s="133"/>
      <c r="EC453" s="133"/>
      <c r="ED453" s="133"/>
      <c r="EE453" s="133"/>
      <c r="EF453" s="133"/>
      <c r="EG453" s="133"/>
      <c r="EH453" s="133"/>
      <c r="EI453" s="133"/>
      <c r="EJ453" s="133"/>
      <c r="EK453" s="133"/>
      <c r="EL453" s="133"/>
      <c r="EM453" s="133"/>
      <c r="EN453" s="133"/>
      <c r="EO453" s="133"/>
      <c r="EP453" s="133"/>
      <c r="EQ453" s="133"/>
      <c r="ER453" s="133"/>
      <c r="ES453" s="133"/>
      <c r="ET453" s="133"/>
      <c r="EU453" s="133"/>
      <c r="EV453" s="133"/>
      <c r="EW453" s="133"/>
      <c r="EX453" s="133"/>
      <c r="EY453" s="133"/>
      <c r="EZ453" s="133"/>
      <c r="FA453" s="133"/>
      <c r="FB453" s="133"/>
      <c r="FC453" s="133"/>
      <c r="FD453" s="133"/>
      <c r="FE453" s="133"/>
      <c r="FF453" s="133"/>
      <c r="FG453" s="133"/>
      <c r="FH453" s="133"/>
      <c r="FI453" s="133"/>
      <c r="FJ453" s="133"/>
      <c r="FK453" s="133"/>
      <c r="FL453" s="133"/>
      <c r="FM453" s="133"/>
      <c r="FN453" s="133"/>
      <c r="FO453" s="133"/>
      <c r="FP453" s="133"/>
      <c r="FQ453" s="133"/>
      <c r="FR453" s="133"/>
      <c r="FS453" s="133"/>
      <c r="FT453" s="133"/>
      <c r="FU453" s="133"/>
      <c r="FV453" s="133"/>
      <c r="FW453" s="133"/>
      <c r="FX453" s="133"/>
      <c r="FY453" s="133"/>
      <c r="FZ453" s="133"/>
      <c r="GA453" s="133"/>
      <c r="GB453" s="133"/>
      <c r="GC453" s="133"/>
      <c r="GD453" s="133"/>
      <c r="GE453" s="133"/>
      <c r="GF453" s="133"/>
      <c r="GG453" s="133"/>
      <c r="GH453" s="133"/>
      <c r="GI453" s="133"/>
      <c r="GJ453" s="133"/>
      <c r="GK453" s="133"/>
      <c r="GL453" s="133"/>
      <c r="GM453" s="133"/>
      <c r="GN453" s="133"/>
      <c r="GO453" s="133"/>
      <c r="GP453" s="133"/>
      <c r="GQ453" s="133"/>
      <c r="GR453" s="133"/>
      <c r="GS453" s="133"/>
    </row>
    <row r="454" spans="1:201">
      <c r="A454" s="132"/>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c r="CQ454" s="133"/>
      <c r="CR454" s="133"/>
      <c r="CS454" s="133"/>
      <c r="CT454" s="133"/>
      <c r="CU454" s="133"/>
      <c r="CV454" s="133"/>
      <c r="CW454" s="133"/>
      <c r="CX454" s="133"/>
      <c r="CY454" s="133"/>
      <c r="CZ454" s="133"/>
      <c r="DA454" s="133"/>
      <c r="DB454" s="133"/>
      <c r="DC454" s="133"/>
      <c r="DD454" s="133"/>
      <c r="DE454" s="133"/>
      <c r="DF454" s="133"/>
      <c r="DG454" s="133"/>
      <c r="DH454" s="133"/>
      <c r="DI454" s="133"/>
      <c r="DJ454" s="133"/>
      <c r="DK454" s="133"/>
      <c r="DL454" s="133"/>
      <c r="DM454" s="133"/>
      <c r="DN454" s="133"/>
      <c r="DO454" s="133"/>
      <c r="DP454" s="133"/>
      <c r="DQ454" s="133"/>
      <c r="DR454" s="133"/>
      <c r="DS454" s="133"/>
      <c r="DT454" s="133"/>
      <c r="DU454" s="133"/>
      <c r="DV454" s="133"/>
      <c r="DW454" s="133"/>
      <c r="DX454" s="133"/>
      <c r="DY454" s="133"/>
      <c r="DZ454" s="133"/>
      <c r="EA454" s="133"/>
      <c r="EB454" s="133"/>
      <c r="EC454" s="133"/>
      <c r="ED454" s="133"/>
      <c r="EE454" s="133"/>
      <c r="EF454" s="133"/>
      <c r="EG454" s="133"/>
      <c r="EH454" s="133"/>
      <c r="EI454" s="133"/>
      <c r="EJ454" s="133"/>
      <c r="EK454" s="133"/>
      <c r="EL454" s="133"/>
      <c r="EM454" s="133"/>
      <c r="EN454" s="133"/>
      <c r="EO454" s="133"/>
      <c r="EP454" s="133"/>
      <c r="EQ454" s="133"/>
      <c r="ER454" s="133"/>
      <c r="ES454" s="133"/>
      <c r="ET454" s="133"/>
      <c r="EU454" s="133"/>
      <c r="EV454" s="133"/>
      <c r="EW454" s="133"/>
      <c r="EX454" s="133"/>
      <c r="EY454" s="133"/>
      <c r="EZ454" s="133"/>
      <c r="FA454" s="133"/>
      <c r="FB454" s="133"/>
      <c r="FC454" s="133"/>
      <c r="FD454" s="133"/>
      <c r="FE454" s="133"/>
      <c r="FF454" s="133"/>
      <c r="FG454" s="133"/>
      <c r="FH454" s="133"/>
      <c r="FI454" s="133"/>
      <c r="FJ454" s="133"/>
      <c r="FK454" s="133"/>
      <c r="FL454" s="133"/>
      <c r="FM454" s="133"/>
      <c r="FN454" s="133"/>
      <c r="FO454" s="133"/>
      <c r="FP454" s="133"/>
      <c r="FQ454" s="133"/>
      <c r="FR454" s="133"/>
      <c r="FS454" s="133"/>
      <c r="FT454" s="133"/>
      <c r="FU454" s="133"/>
      <c r="FV454" s="133"/>
      <c r="FW454" s="133"/>
      <c r="FX454" s="133"/>
      <c r="FY454" s="133"/>
      <c r="FZ454" s="133"/>
      <c r="GA454" s="133"/>
      <c r="GB454" s="133"/>
      <c r="GC454" s="133"/>
      <c r="GD454" s="133"/>
      <c r="GE454" s="133"/>
      <c r="GF454" s="133"/>
      <c r="GG454" s="133"/>
      <c r="GH454" s="133"/>
      <c r="GI454" s="133"/>
      <c r="GJ454" s="133"/>
      <c r="GK454" s="133"/>
      <c r="GL454" s="133"/>
      <c r="GM454" s="133"/>
      <c r="GN454" s="133"/>
      <c r="GO454" s="133"/>
      <c r="GP454" s="133"/>
      <c r="GQ454" s="133"/>
      <c r="GR454" s="133"/>
      <c r="GS454" s="133"/>
    </row>
    <row r="455" spans="1:201">
      <c r="A455" s="132"/>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c r="EG455" s="133"/>
      <c r="EH455" s="133"/>
      <c r="EI455" s="133"/>
      <c r="EJ455" s="133"/>
      <c r="EK455" s="133"/>
      <c r="EL455" s="133"/>
      <c r="EM455" s="133"/>
      <c r="EN455" s="133"/>
      <c r="EO455" s="133"/>
      <c r="EP455" s="133"/>
      <c r="EQ455" s="133"/>
      <c r="ER455" s="133"/>
      <c r="ES455" s="133"/>
      <c r="ET455" s="133"/>
      <c r="EU455" s="133"/>
      <c r="EV455" s="133"/>
      <c r="EW455" s="133"/>
      <c r="EX455" s="133"/>
      <c r="EY455" s="133"/>
      <c r="EZ455" s="133"/>
      <c r="FA455" s="133"/>
      <c r="FB455" s="133"/>
      <c r="FC455" s="133"/>
      <c r="FD455" s="133"/>
      <c r="FE455" s="133"/>
      <c r="FF455" s="133"/>
      <c r="FG455" s="133"/>
      <c r="FH455" s="133"/>
      <c r="FI455" s="133"/>
      <c r="FJ455" s="133"/>
      <c r="FK455" s="133"/>
      <c r="FL455" s="133"/>
      <c r="FM455" s="133"/>
      <c r="FN455" s="133"/>
      <c r="FO455" s="133"/>
      <c r="FP455" s="133"/>
      <c r="FQ455" s="133"/>
      <c r="FR455" s="133"/>
      <c r="FS455" s="133"/>
      <c r="FT455" s="133"/>
      <c r="FU455" s="133"/>
      <c r="FV455" s="133"/>
      <c r="FW455" s="133"/>
      <c r="FX455" s="133"/>
      <c r="FY455" s="133"/>
      <c r="FZ455" s="133"/>
      <c r="GA455" s="133"/>
      <c r="GB455" s="133"/>
      <c r="GC455" s="133"/>
      <c r="GD455" s="133"/>
      <c r="GE455" s="133"/>
      <c r="GF455" s="133"/>
      <c r="GG455" s="133"/>
      <c r="GH455" s="133"/>
      <c r="GI455" s="133"/>
      <c r="GJ455" s="133"/>
      <c r="GK455" s="133"/>
      <c r="GL455" s="133"/>
      <c r="GM455" s="133"/>
      <c r="GN455" s="133"/>
      <c r="GO455" s="133"/>
      <c r="GP455" s="133"/>
      <c r="GQ455" s="133"/>
      <c r="GR455" s="133"/>
      <c r="GS455" s="133"/>
    </row>
    <row r="456" spans="1:201">
      <c r="A456" s="132"/>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c r="CZ456" s="133"/>
      <c r="DA456" s="133"/>
      <c r="DB456" s="133"/>
      <c r="DC456" s="133"/>
      <c r="DD456" s="133"/>
      <c r="DE456" s="133"/>
      <c r="DF456" s="133"/>
      <c r="DG456" s="133"/>
      <c r="DH456" s="133"/>
      <c r="DI456" s="133"/>
      <c r="DJ456" s="133"/>
      <c r="DK456" s="133"/>
      <c r="DL456" s="133"/>
      <c r="DM456" s="133"/>
      <c r="DN456" s="133"/>
      <c r="DO456" s="133"/>
      <c r="DP456" s="133"/>
      <c r="DQ456" s="133"/>
      <c r="DR456" s="133"/>
      <c r="DS456" s="133"/>
      <c r="DT456" s="133"/>
      <c r="DU456" s="133"/>
      <c r="DV456" s="133"/>
      <c r="DW456" s="133"/>
      <c r="DX456" s="133"/>
      <c r="DY456" s="133"/>
      <c r="DZ456" s="133"/>
      <c r="EA456" s="133"/>
      <c r="EB456" s="133"/>
      <c r="EC456" s="133"/>
      <c r="ED456" s="133"/>
      <c r="EE456" s="133"/>
      <c r="EF456" s="133"/>
      <c r="EG456" s="133"/>
      <c r="EH456" s="133"/>
      <c r="EI456" s="133"/>
      <c r="EJ456" s="133"/>
      <c r="EK456" s="133"/>
      <c r="EL456" s="133"/>
      <c r="EM456" s="133"/>
      <c r="EN456" s="133"/>
      <c r="EO456" s="133"/>
      <c r="EP456" s="133"/>
      <c r="EQ456" s="133"/>
      <c r="ER456" s="133"/>
      <c r="ES456" s="133"/>
      <c r="ET456" s="133"/>
      <c r="EU456" s="133"/>
      <c r="EV456" s="133"/>
      <c r="EW456" s="133"/>
      <c r="EX456" s="133"/>
      <c r="EY456" s="133"/>
      <c r="EZ456" s="133"/>
      <c r="FA456" s="133"/>
      <c r="FB456" s="133"/>
      <c r="FC456" s="133"/>
      <c r="FD456" s="133"/>
      <c r="FE456" s="133"/>
      <c r="FF456" s="133"/>
      <c r="FG456" s="133"/>
      <c r="FH456" s="133"/>
      <c r="FI456" s="133"/>
      <c r="FJ456" s="133"/>
      <c r="FK456" s="133"/>
      <c r="FL456" s="133"/>
      <c r="FM456" s="133"/>
      <c r="FN456" s="133"/>
      <c r="FO456" s="133"/>
      <c r="FP456" s="133"/>
      <c r="FQ456" s="133"/>
      <c r="FR456" s="133"/>
      <c r="FS456" s="133"/>
      <c r="FT456" s="133"/>
      <c r="FU456" s="133"/>
      <c r="FV456" s="133"/>
      <c r="FW456" s="133"/>
      <c r="FX456" s="133"/>
      <c r="FY456" s="133"/>
      <c r="FZ456" s="133"/>
      <c r="GA456" s="133"/>
      <c r="GB456" s="133"/>
      <c r="GC456" s="133"/>
      <c r="GD456" s="133"/>
      <c r="GE456" s="133"/>
      <c r="GF456" s="133"/>
      <c r="GG456" s="133"/>
      <c r="GH456" s="133"/>
      <c r="GI456" s="133"/>
      <c r="GJ456" s="133"/>
      <c r="GK456" s="133"/>
      <c r="GL456" s="133"/>
      <c r="GM456" s="133"/>
      <c r="GN456" s="133"/>
      <c r="GO456" s="133"/>
      <c r="GP456" s="133"/>
      <c r="GQ456" s="133"/>
      <c r="GR456" s="133"/>
      <c r="GS456" s="133"/>
    </row>
    <row r="457" spans="1:201">
      <c r="A457" s="132"/>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3"/>
      <c r="EA457" s="133"/>
      <c r="EB457" s="133"/>
      <c r="EC457" s="133"/>
      <c r="ED457" s="133"/>
      <c r="EE457" s="133"/>
      <c r="EF457" s="133"/>
      <c r="EG457" s="133"/>
      <c r="EH457" s="133"/>
      <c r="EI457" s="133"/>
      <c r="EJ457" s="133"/>
      <c r="EK457" s="133"/>
      <c r="EL457" s="133"/>
      <c r="EM457" s="133"/>
      <c r="EN457" s="133"/>
      <c r="EO457" s="133"/>
      <c r="EP457" s="133"/>
      <c r="EQ457" s="133"/>
      <c r="ER457" s="133"/>
      <c r="ES457" s="133"/>
      <c r="ET457" s="133"/>
      <c r="EU457" s="133"/>
      <c r="EV457" s="133"/>
      <c r="EW457" s="133"/>
      <c r="EX457" s="133"/>
      <c r="EY457" s="133"/>
      <c r="EZ457" s="133"/>
      <c r="FA457" s="133"/>
      <c r="FB457" s="133"/>
      <c r="FC457" s="133"/>
      <c r="FD457" s="133"/>
      <c r="FE457" s="133"/>
      <c r="FF457" s="133"/>
      <c r="FG457" s="133"/>
      <c r="FH457" s="133"/>
      <c r="FI457" s="133"/>
      <c r="FJ457" s="133"/>
      <c r="FK457" s="133"/>
      <c r="FL457" s="133"/>
      <c r="FM457" s="133"/>
      <c r="FN457" s="133"/>
      <c r="FO457" s="133"/>
      <c r="FP457" s="133"/>
      <c r="FQ457" s="133"/>
      <c r="FR457" s="133"/>
      <c r="FS457" s="133"/>
      <c r="FT457" s="133"/>
      <c r="FU457" s="133"/>
      <c r="FV457" s="133"/>
      <c r="FW457" s="133"/>
      <c r="FX457" s="133"/>
      <c r="FY457" s="133"/>
      <c r="FZ457" s="133"/>
      <c r="GA457" s="133"/>
      <c r="GB457" s="133"/>
      <c r="GC457" s="133"/>
      <c r="GD457" s="133"/>
      <c r="GE457" s="133"/>
      <c r="GF457" s="133"/>
      <c r="GG457" s="133"/>
      <c r="GH457" s="133"/>
      <c r="GI457" s="133"/>
      <c r="GJ457" s="133"/>
      <c r="GK457" s="133"/>
      <c r="GL457" s="133"/>
      <c r="GM457" s="133"/>
      <c r="GN457" s="133"/>
      <c r="GO457" s="133"/>
      <c r="GP457" s="133"/>
      <c r="GQ457" s="133"/>
      <c r="GR457" s="133"/>
      <c r="GS457" s="133"/>
    </row>
    <row r="458" spans="1:201">
      <c r="A458" s="132"/>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c r="CZ458" s="133"/>
      <c r="DA458" s="133"/>
      <c r="DB458" s="133"/>
      <c r="DC458" s="133"/>
      <c r="DD458" s="133"/>
      <c r="DE458" s="133"/>
      <c r="DF458" s="133"/>
      <c r="DG458" s="133"/>
      <c r="DH458" s="133"/>
      <c r="DI458" s="133"/>
      <c r="DJ458" s="133"/>
      <c r="DK458" s="133"/>
      <c r="DL458" s="133"/>
      <c r="DM458" s="133"/>
      <c r="DN458" s="133"/>
      <c r="DO458" s="133"/>
      <c r="DP458" s="133"/>
      <c r="DQ458" s="133"/>
      <c r="DR458" s="133"/>
      <c r="DS458" s="133"/>
      <c r="DT458" s="133"/>
      <c r="DU458" s="133"/>
      <c r="DV458" s="133"/>
      <c r="DW458" s="133"/>
      <c r="DX458" s="133"/>
      <c r="DY458" s="133"/>
      <c r="DZ458" s="133"/>
      <c r="EA458" s="133"/>
      <c r="EB458" s="133"/>
      <c r="EC458" s="133"/>
      <c r="ED458" s="133"/>
      <c r="EE458" s="133"/>
      <c r="EF458" s="133"/>
      <c r="EG458" s="133"/>
      <c r="EH458" s="133"/>
      <c r="EI458" s="133"/>
      <c r="EJ458" s="133"/>
      <c r="EK458" s="133"/>
      <c r="EL458" s="133"/>
      <c r="EM458" s="133"/>
      <c r="EN458" s="133"/>
      <c r="EO458" s="133"/>
      <c r="EP458" s="133"/>
      <c r="EQ458" s="133"/>
      <c r="ER458" s="133"/>
      <c r="ES458" s="133"/>
      <c r="ET458" s="133"/>
      <c r="EU458" s="133"/>
      <c r="EV458" s="133"/>
      <c r="EW458" s="133"/>
      <c r="EX458" s="133"/>
      <c r="EY458" s="133"/>
      <c r="EZ458" s="133"/>
      <c r="FA458" s="133"/>
      <c r="FB458" s="133"/>
      <c r="FC458" s="133"/>
      <c r="FD458" s="133"/>
      <c r="FE458" s="133"/>
      <c r="FF458" s="133"/>
      <c r="FG458" s="133"/>
      <c r="FH458" s="133"/>
      <c r="FI458" s="133"/>
      <c r="FJ458" s="133"/>
      <c r="FK458" s="133"/>
      <c r="FL458" s="133"/>
      <c r="FM458" s="133"/>
      <c r="FN458" s="133"/>
      <c r="FO458" s="133"/>
      <c r="FP458" s="133"/>
      <c r="FQ458" s="133"/>
      <c r="FR458" s="133"/>
      <c r="FS458" s="133"/>
      <c r="FT458" s="133"/>
      <c r="FU458" s="133"/>
      <c r="FV458" s="133"/>
      <c r="FW458" s="133"/>
      <c r="FX458" s="133"/>
      <c r="FY458" s="133"/>
      <c r="FZ458" s="133"/>
      <c r="GA458" s="133"/>
      <c r="GB458" s="133"/>
      <c r="GC458" s="133"/>
      <c r="GD458" s="133"/>
      <c r="GE458" s="133"/>
      <c r="GF458" s="133"/>
      <c r="GG458" s="133"/>
      <c r="GH458" s="133"/>
      <c r="GI458" s="133"/>
      <c r="GJ458" s="133"/>
      <c r="GK458" s="133"/>
      <c r="GL458" s="133"/>
      <c r="GM458" s="133"/>
      <c r="GN458" s="133"/>
      <c r="GO458" s="133"/>
      <c r="GP458" s="133"/>
      <c r="GQ458" s="133"/>
      <c r="GR458" s="133"/>
      <c r="GS458" s="133"/>
    </row>
    <row r="459" spans="1:201">
      <c r="A459" s="132"/>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c r="CQ459" s="133"/>
      <c r="CR459" s="133"/>
      <c r="CS459" s="133"/>
      <c r="CT459" s="133"/>
      <c r="CU459" s="133"/>
      <c r="CV459" s="133"/>
      <c r="CW459" s="133"/>
      <c r="CX459" s="133"/>
      <c r="CY459" s="133"/>
      <c r="CZ459" s="133"/>
      <c r="DA459" s="133"/>
      <c r="DB459" s="133"/>
      <c r="DC459" s="133"/>
      <c r="DD459" s="133"/>
      <c r="DE459" s="133"/>
      <c r="DF459" s="133"/>
      <c r="DG459" s="133"/>
      <c r="DH459" s="133"/>
      <c r="DI459" s="133"/>
      <c r="DJ459" s="133"/>
      <c r="DK459" s="133"/>
      <c r="DL459" s="133"/>
      <c r="DM459" s="133"/>
      <c r="DN459" s="133"/>
      <c r="DO459" s="133"/>
      <c r="DP459" s="133"/>
      <c r="DQ459" s="133"/>
      <c r="DR459" s="133"/>
      <c r="DS459" s="133"/>
      <c r="DT459" s="133"/>
      <c r="DU459" s="133"/>
      <c r="DV459" s="133"/>
      <c r="DW459" s="133"/>
      <c r="DX459" s="133"/>
      <c r="DY459" s="133"/>
      <c r="DZ459" s="133"/>
      <c r="EA459" s="133"/>
      <c r="EB459" s="133"/>
      <c r="EC459" s="133"/>
      <c r="ED459" s="133"/>
      <c r="EE459" s="133"/>
      <c r="EF459" s="133"/>
      <c r="EG459" s="133"/>
      <c r="EH459" s="133"/>
      <c r="EI459" s="133"/>
      <c r="EJ459" s="133"/>
      <c r="EK459" s="133"/>
      <c r="EL459" s="133"/>
      <c r="EM459" s="133"/>
      <c r="EN459" s="133"/>
      <c r="EO459" s="133"/>
      <c r="EP459" s="133"/>
      <c r="EQ459" s="133"/>
      <c r="ER459" s="133"/>
      <c r="ES459" s="133"/>
      <c r="ET459" s="133"/>
      <c r="EU459" s="133"/>
      <c r="EV459" s="133"/>
      <c r="EW459" s="133"/>
      <c r="EX459" s="133"/>
      <c r="EY459" s="133"/>
      <c r="EZ459" s="133"/>
      <c r="FA459" s="133"/>
      <c r="FB459" s="133"/>
      <c r="FC459" s="133"/>
      <c r="FD459" s="133"/>
      <c r="FE459" s="133"/>
      <c r="FF459" s="133"/>
      <c r="FG459" s="133"/>
      <c r="FH459" s="133"/>
      <c r="FI459" s="133"/>
      <c r="FJ459" s="133"/>
      <c r="FK459" s="133"/>
      <c r="FL459" s="133"/>
      <c r="FM459" s="133"/>
      <c r="FN459" s="133"/>
      <c r="FO459" s="133"/>
      <c r="FP459" s="133"/>
      <c r="FQ459" s="133"/>
      <c r="FR459" s="133"/>
      <c r="FS459" s="133"/>
      <c r="FT459" s="133"/>
      <c r="FU459" s="133"/>
      <c r="FV459" s="133"/>
      <c r="FW459" s="133"/>
      <c r="FX459" s="133"/>
      <c r="FY459" s="133"/>
      <c r="FZ459" s="133"/>
      <c r="GA459" s="133"/>
      <c r="GB459" s="133"/>
      <c r="GC459" s="133"/>
      <c r="GD459" s="133"/>
      <c r="GE459" s="133"/>
      <c r="GF459" s="133"/>
      <c r="GG459" s="133"/>
      <c r="GH459" s="133"/>
      <c r="GI459" s="133"/>
      <c r="GJ459" s="133"/>
      <c r="GK459" s="133"/>
      <c r="GL459" s="133"/>
      <c r="GM459" s="133"/>
      <c r="GN459" s="133"/>
      <c r="GO459" s="133"/>
      <c r="GP459" s="133"/>
      <c r="GQ459" s="133"/>
      <c r="GR459" s="133"/>
      <c r="GS459" s="133"/>
    </row>
    <row r="460" spans="1:201">
      <c r="A460" s="132"/>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c r="CQ460" s="133"/>
      <c r="CR460" s="133"/>
      <c r="CS460" s="133"/>
      <c r="CT460" s="133"/>
      <c r="CU460" s="133"/>
      <c r="CV460" s="133"/>
      <c r="CW460" s="133"/>
      <c r="CX460" s="133"/>
      <c r="CY460" s="133"/>
      <c r="CZ460" s="133"/>
      <c r="DA460" s="133"/>
      <c r="DB460" s="133"/>
      <c r="DC460" s="133"/>
      <c r="DD460" s="133"/>
      <c r="DE460" s="133"/>
      <c r="DF460" s="133"/>
      <c r="DG460" s="133"/>
      <c r="DH460" s="133"/>
      <c r="DI460" s="133"/>
      <c r="DJ460" s="133"/>
      <c r="DK460" s="133"/>
      <c r="DL460" s="133"/>
      <c r="DM460" s="133"/>
      <c r="DN460" s="133"/>
      <c r="DO460" s="133"/>
      <c r="DP460" s="133"/>
      <c r="DQ460" s="133"/>
      <c r="DR460" s="133"/>
      <c r="DS460" s="133"/>
      <c r="DT460" s="133"/>
      <c r="DU460" s="133"/>
      <c r="DV460" s="133"/>
      <c r="DW460" s="133"/>
      <c r="DX460" s="133"/>
      <c r="DY460" s="133"/>
      <c r="DZ460" s="133"/>
      <c r="EA460" s="133"/>
      <c r="EB460" s="133"/>
      <c r="EC460" s="133"/>
      <c r="ED460" s="133"/>
      <c r="EE460" s="133"/>
      <c r="EF460" s="133"/>
      <c r="EG460" s="133"/>
      <c r="EH460" s="133"/>
      <c r="EI460" s="133"/>
      <c r="EJ460" s="133"/>
      <c r="EK460" s="133"/>
      <c r="EL460" s="133"/>
      <c r="EM460" s="133"/>
      <c r="EN460" s="133"/>
      <c r="EO460" s="133"/>
      <c r="EP460" s="133"/>
      <c r="EQ460" s="133"/>
      <c r="ER460" s="133"/>
      <c r="ES460" s="133"/>
      <c r="ET460" s="133"/>
      <c r="EU460" s="133"/>
      <c r="EV460" s="133"/>
      <c r="EW460" s="133"/>
      <c r="EX460" s="133"/>
      <c r="EY460" s="133"/>
      <c r="EZ460" s="133"/>
      <c r="FA460" s="133"/>
      <c r="FB460" s="133"/>
      <c r="FC460" s="133"/>
      <c r="FD460" s="133"/>
      <c r="FE460" s="133"/>
      <c r="FF460" s="133"/>
      <c r="FG460" s="133"/>
      <c r="FH460" s="133"/>
      <c r="FI460" s="133"/>
      <c r="FJ460" s="133"/>
      <c r="FK460" s="133"/>
      <c r="FL460" s="133"/>
      <c r="FM460" s="133"/>
      <c r="FN460" s="133"/>
      <c r="FO460" s="133"/>
      <c r="FP460" s="133"/>
      <c r="FQ460" s="133"/>
      <c r="FR460" s="133"/>
      <c r="FS460" s="133"/>
      <c r="FT460" s="133"/>
      <c r="FU460" s="133"/>
      <c r="FV460" s="133"/>
      <c r="FW460" s="133"/>
      <c r="FX460" s="133"/>
      <c r="FY460" s="133"/>
      <c r="FZ460" s="133"/>
      <c r="GA460" s="133"/>
      <c r="GB460" s="133"/>
      <c r="GC460" s="133"/>
      <c r="GD460" s="133"/>
      <c r="GE460" s="133"/>
      <c r="GF460" s="133"/>
      <c r="GG460" s="133"/>
      <c r="GH460" s="133"/>
      <c r="GI460" s="133"/>
      <c r="GJ460" s="133"/>
      <c r="GK460" s="133"/>
      <c r="GL460" s="133"/>
      <c r="GM460" s="133"/>
      <c r="GN460" s="133"/>
      <c r="GO460" s="133"/>
      <c r="GP460" s="133"/>
      <c r="GQ460" s="133"/>
      <c r="GR460" s="133"/>
      <c r="GS460" s="133"/>
    </row>
    <row r="461" spans="1:201">
      <c r="A461" s="132"/>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c r="CQ461" s="133"/>
      <c r="CR461" s="133"/>
      <c r="CS461" s="133"/>
      <c r="CT461" s="133"/>
      <c r="CU461" s="133"/>
      <c r="CV461" s="133"/>
      <c r="CW461" s="133"/>
      <c r="CX461" s="133"/>
      <c r="CY461" s="133"/>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3"/>
      <c r="EA461" s="133"/>
      <c r="EB461" s="133"/>
      <c r="EC461" s="133"/>
      <c r="ED461" s="133"/>
      <c r="EE461" s="133"/>
      <c r="EF461" s="133"/>
      <c r="EG461" s="133"/>
      <c r="EH461" s="133"/>
      <c r="EI461" s="133"/>
      <c r="EJ461" s="133"/>
      <c r="EK461" s="133"/>
      <c r="EL461" s="133"/>
      <c r="EM461" s="133"/>
      <c r="EN461" s="133"/>
      <c r="EO461" s="133"/>
      <c r="EP461" s="133"/>
      <c r="EQ461" s="133"/>
      <c r="ER461" s="133"/>
      <c r="ES461" s="133"/>
      <c r="ET461" s="133"/>
      <c r="EU461" s="133"/>
      <c r="EV461" s="133"/>
      <c r="EW461" s="133"/>
      <c r="EX461" s="133"/>
      <c r="EY461" s="133"/>
      <c r="EZ461" s="133"/>
      <c r="FA461" s="133"/>
      <c r="FB461" s="133"/>
      <c r="FC461" s="133"/>
      <c r="FD461" s="133"/>
      <c r="FE461" s="133"/>
      <c r="FF461" s="133"/>
      <c r="FG461" s="133"/>
      <c r="FH461" s="133"/>
      <c r="FI461" s="133"/>
      <c r="FJ461" s="133"/>
      <c r="FK461" s="133"/>
      <c r="FL461" s="133"/>
      <c r="FM461" s="133"/>
      <c r="FN461" s="133"/>
      <c r="FO461" s="133"/>
      <c r="FP461" s="133"/>
      <c r="FQ461" s="133"/>
      <c r="FR461" s="133"/>
      <c r="FS461" s="133"/>
      <c r="FT461" s="133"/>
      <c r="FU461" s="133"/>
      <c r="FV461" s="133"/>
      <c r="FW461" s="133"/>
      <c r="FX461" s="133"/>
      <c r="FY461" s="133"/>
      <c r="FZ461" s="133"/>
      <c r="GA461" s="133"/>
      <c r="GB461" s="133"/>
      <c r="GC461" s="133"/>
      <c r="GD461" s="133"/>
      <c r="GE461" s="133"/>
      <c r="GF461" s="133"/>
      <c r="GG461" s="133"/>
      <c r="GH461" s="133"/>
      <c r="GI461" s="133"/>
      <c r="GJ461" s="133"/>
      <c r="GK461" s="133"/>
      <c r="GL461" s="133"/>
      <c r="GM461" s="133"/>
      <c r="GN461" s="133"/>
      <c r="GO461" s="133"/>
      <c r="GP461" s="133"/>
      <c r="GQ461" s="133"/>
      <c r="GR461" s="133"/>
      <c r="GS461" s="133"/>
    </row>
    <row r="462" spans="1:201">
      <c r="A462" s="132"/>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c r="CQ462" s="133"/>
      <c r="CR462" s="133"/>
      <c r="CS462" s="133"/>
      <c r="CT462" s="133"/>
      <c r="CU462" s="133"/>
      <c r="CV462" s="133"/>
      <c r="CW462" s="133"/>
      <c r="CX462" s="133"/>
      <c r="CY462" s="133"/>
      <c r="CZ462" s="133"/>
      <c r="DA462" s="133"/>
      <c r="DB462" s="133"/>
      <c r="DC462" s="133"/>
      <c r="DD462" s="133"/>
      <c r="DE462" s="133"/>
      <c r="DF462" s="133"/>
      <c r="DG462" s="133"/>
      <c r="DH462" s="133"/>
      <c r="DI462" s="133"/>
      <c r="DJ462" s="133"/>
      <c r="DK462" s="133"/>
      <c r="DL462" s="133"/>
      <c r="DM462" s="133"/>
      <c r="DN462" s="133"/>
      <c r="DO462" s="133"/>
      <c r="DP462" s="133"/>
      <c r="DQ462" s="133"/>
      <c r="DR462" s="133"/>
      <c r="DS462" s="133"/>
      <c r="DT462" s="133"/>
      <c r="DU462" s="133"/>
      <c r="DV462" s="133"/>
      <c r="DW462" s="133"/>
      <c r="DX462" s="133"/>
      <c r="DY462" s="133"/>
      <c r="DZ462" s="133"/>
      <c r="EA462" s="133"/>
      <c r="EB462" s="133"/>
      <c r="EC462" s="133"/>
      <c r="ED462" s="133"/>
      <c r="EE462" s="133"/>
      <c r="EF462" s="133"/>
      <c r="EG462" s="133"/>
      <c r="EH462" s="133"/>
      <c r="EI462" s="133"/>
      <c r="EJ462" s="133"/>
      <c r="EK462" s="133"/>
      <c r="EL462" s="133"/>
      <c r="EM462" s="133"/>
      <c r="EN462" s="133"/>
      <c r="EO462" s="133"/>
      <c r="EP462" s="133"/>
      <c r="EQ462" s="133"/>
      <c r="ER462" s="133"/>
      <c r="ES462" s="133"/>
      <c r="ET462" s="133"/>
      <c r="EU462" s="133"/>
      <c r="EV462" s="133"/>
      <c r="EW462" s="133"/>
      <c r="EX462" s="133"/>
      <c r="EY462" s="133"/>
      <c r="EZ462" s="133"/>
      <c r="FA462" s="133"/>
      <c r="FB462" s="133"/>
      <c r="FC462" s="133"/>
      <c r="FD462" s="133"/>
      <c r="FE462" s="133"/>
      <c r="FF462" s="133"/>
      <c r="FG462" s="133"/>
      <c r="FH462" s="133"/>
      <c r="FI462" s="133"/>
      <c r="FJ462" s="133"/>
      <c r="FK462" s="133"/>
      <c r="FL462" s="133"/>
      <c r="FM462" s="133"/>
      <c r="FN462" s="133"/>
      <c r="FO462" s="133"/>
      <c r="FP462" s="133"/>
      <c r="FQ462" s="133"/>
      <c r="FR462" s="133"/>
      <c r="FS462" s="133"/>
      <c r="FT462" s="133"/>
      <c r="FU462" s="133"/>
      <c r="FV462" s="133"/>
      <c r="FW462" s="133"/>
      <c r="FX462" s="133"/>
      <c r="FY462" s="133"/>
      <c r="FZ462" s="133"/>
      <c r="GA462" s="133"/>
      <c r="GB462" s="133"/>
      <c r="GC462" s="133"/>
      <c r="GD462" s="133"/>
      <c r="GE462" s="133"/>
      <c r="GF462" s="133"/>
      <c r="GG462" s="133"/>
      <c r="GH462" s="133"/>
      <c r="GI462" s="133"/>
      <c r="GJ462" s="133"/>
      <c r="GK462" s="133"/>
      <c r="GL462" s="133"/>
      <c r="GM462" s="133"/>
      <c r="GN462" s="133"/>
      <c r="GO462" s="133"/>
      <c r="GP462" s="133"/>
      <c r="GQ462" s="133"/>
      <c r="GR462" s="133"/>
      <c r="GS462" s="133"/>
    </row>
    <row r="463" spans="1:201">
      <c r="A463" s="132"/>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c r="CQ463" s="133"/>
      <c r="CR463" s="133"/>
      <c r="CS463" s="133"/>
      <c r="CT463" s="133"/>
      <c r="CU463" s="133"/>
      <c r="CV463" s="133"/>
      <c r="CW463" s="133"/>
      <c r="CX463" s="133"/>
      <c r="CY463" s="133"/>
      <c r="CZ463" s="133"/>
      <c r="DA463" s="133"/>
      <c r="DB463" s="133"/>
      <c r="DC463" s="133"/>
      <c r="DD463" s="133"/>
      <c r="DE463" s="133"/>
      <c r="DF463" s="133"/>
      <c r="DG463" s="133"/>
      <c r="DH463" s="133"/>
      <c r="DI463" s="133"/>
      <c r="DJ463" s="133"/>
      <c r="DK463" s="133"/>
      <c r="DL463" s="133"/>
      <c r="DM463" s="133"/>
      <c r="DN463" s="133"/>
      <c r="DO463" s="133"/>
      <c r="DP463" s="133"/>
      <c r="DQ463" s="133"/>
      <c r="DR463" s="133"/>
      <c r="DS463" s="133"/>
      <c r="DT463" s="133"/>
      <c r="DU463" s="133"/>
      <c r="DV463" s="133"/>
      <c r="DW463" s="133"/>
      <c r="DX463" s="133"/>
      <c r="DY463" s="133"/>
      <c r="DZ463" s="133"/>
      <c r="EA463" s="133"/>
      <c r="EB463" s="133"/>
      <c r="EC463" s="133"/>
      <c r="ED463" s="133"/>
      <c r="EE463" s="133"/>
      <c r="EF463" s="133"/>
      <c r="EG463" s="133"/>
      <c r="EH463" s="133"/>
      <c r="EI463" s="133"/>
      <c r="EJ463" s="133"/>
      <c r="EK463" s="133"/>
      <c r="EL463" s="133"/>
      <c r="EM463" s="133"/>
      <c r="EN463" s="133"/>
      <c r="EO463" s="133"/>
      <c r="EP463" s="133"/>
      <c r="EQ463" s="133"/>
      <c r="ER463" s="133"/>
      <c r="ES463" s="133"/>
      <c r="ET463" s="133"/>
      <c r="EU463" s="133"/>
      <c r="EV463" s="133"/>
      <c r="EW463" s="133"/>
      <c r="EX463" s="133"/>
      <c r="EY463" s="133"/>
      <c r="EZ463" s="133"/>
      <c r="FA463" s="133"/>
      <c r="FB463" s="133"/>
      <c r="FC463" s="133"/>
      <c r="FD463" s="133"/>
      <c r="FE463" s="133"/>
      <c r="FF463" s="133"/>
      <c r="FG463" s="133"/>
      <c r="FH463" s="133"/>
      <c r="FI463" s="133"/>
      <c r="FJ463" s="133"/>
      <c r="FK463" s="133"/>
      <c r="FL463" s="133"/>
      <c r="FM463" s="133"/>
      <c r="FN463" s="133"/>
      <c r="FO463" s="133"/>
      <c r="FP463" s="133"/>
      <c r="FQ463" s="133"/>
      <c r="FR463" s="133"/>
      <c r="FS463" s="133"/>
      <c r="FT463" s="133"/>
      <c r="FU463" s="133"/>
      <c r="FV463" s="133"/>
      <c r="FW463" s="133"/>
      <c r="FX463" s="133"/>
      <c r="FY463" s="133"/>
      <c r="FZ463" s="133"/>
      <c r="GA463" s="133"/>
      <c r="GB463" s="133"/>
      <c r="GC463" s="133"/>
      <c r="GD463" s="133"/>
      <c r="GE463" s="133"/>
      <c r="GF463" s="133"/>
      <c r="GG463" s="133"/>
      <c r="GH463" s="133"/>
      <c r="GI463" s="133"/>
      <c r="GJ463" s="133"/>
      <c r="GK463" s="133"/>
      <c r="GL463" s="133"/>
      <c r="GM463" s="133"/>
      <c r="GN463" s="133"/>
      <c r="GO463" s="133"/>
      <c r="GP463" s="133"/>
      <c r="GQ463" s="133"/>
      <c r="GR463" s="133"/>
      <c r="GS463" s="133"/>
    </row>
    <row r="464" spans="1:201">
      <c r="A464" s="132"/>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c r="CQ464" s="133"/>
      <c r="CR464" s="133"/>
      <c r="CS464" s="133"/>
      <c r="CT464" s="133"/>
      <c r="CU464" s="133"/>
      <c r="CV464" s="133"/>
      <c r="CW464" s="133"/>
      <c r="CX464" s="133"/>
      <c r="CY464" s="133"/>
      <c r="CZ464" s="133"/>
      <c r="DA464" s="133"/>
      <c r="DB464" s="133"/>
      <c r="DC464" s="133"/>
      <c r="DD464" s="133"/>
      <c r="DE464" s="133"/>
      <c r="DF464" s="133"/>
      <c r="DG464" s="133"/>
      <c r="DH464" s="133"/>
      <c r="DI464" s="133"/>
      <c r="DJ464" s="133"/>
      <c r="DK464" s="133"/>
      <c r="DL464" s="133"/>
      <c r="DM464" s="133"/>
      <c r="DN464" s="133"/>
      <c r="DO464" s="133"/>
      <c r="DP464" s="133"/>
      <c r="DQ464" s="133"/>
      <c r="DR464" s="133"/>
      <c r="DS464" s="133"/>
      <c r="DT464" s="133"/>
      <c r="DU464" s="133"/>
      <c r="DV464" s="133"/>
      <c r="DW464" s="133"/>
      <c r="DX464" s="133"/>
      <c r="DY464" s="133"/>
      <c r="DZ464" s="133"/>
      <c r="EA464" s="133"/>
      <c r="EB464" s="133"/>
      <c r="EC464" s="133"/>
      <c r="ED464" s="133"/>
      <c r="EE464" s="133"/>
      <c r="EF464" s="133"/>
      <c r="EG464" s="133"/>
      <c r="EH464" s="133"/>
      <c r="EI464" s="133"/>
      <c r="EJ464" s="133"/>
      <c r="EK464" s="133"/>
      <c r="EL464" s="133"/>
      <c r="EM464" s="133"/>
      <c r="EN464" s="133"/>
      <c r="EO464" s="133"/>
      <c r="EP464" s="133"/>
      <c r="EQ464" s="133"/>
      <c r="ER464" s="133"/>
      <c r="ES464" s="133"/>
      <c r="ET464" s="133"/>
      <c r="EU464" s="133"/>
      <c r="EV464" s="133"/>
      <c r="EW464" s="133"/>
      <c r="EX464" s="133"/>
      <c r="EY464" s="133"/>
      <c r="EZ464" s="133"/>
      <c r="FA464" s="133"/>
      <c r="FB464" s="133"/>
      <c r="FC464" s="133"/>
      <c r="FD464" s="133"/>
      <c r="FE464" s="133"/>
      <c r="FF464" s="133"/>
      <c r="FG464" s="133"/>
      <c r="FH464" s="133"/>
      <c r="FI464" s="133"/>
      <c r="FJ464" s="133"/>
      <c r="FK464" s="133"/>
      <c r="FL464" s="133"/>
      <c r="FM464" s="133"/>
      <c r="FN464" s="133"/>
      <c r="FO464" s="133"/>
      <c r="FP464" s="133"/>
      <c r="FQ464" s="133"/>
      <c r="FR464" s="133"/>
      <c r="FS464" s="133"/>
      <c r="FT464" s="133"/>
      <c r="FU464" s="133"/>
      <c r="FV464" s="133"/>
      <c r="FW464" s="133"/>
      <c r="FX464" s="133"/>
      <c r="FY464" s="133"/>
      <c r="FZ464" s="133"/>
      <c r="GA464" s="133"/>
      <c r="GB464" s="133"/>
      <c r="GC464" s="133"/>
      <c r="GD464" s="133"/>
      <c r="GE464" s="133"/>
      <c r="GF464" s="133"/>
      <c r="GG464" s="133"/>
      <c r="GH464" s="133"/>
      <c r="GI464" s="133"/>
      <c r="GJ464" s="133"/>
      <c r="GK464" s="133"/>
      <c r="GL464" s="133"/>
      <c r="GM464" s="133"/>
      <c r="GN464" s="133"/>
      <c r="GO464" s="133"/>
      <c r="GP464" s="133"/>
      <c r="GQ464" s="133"/>
      <c r="GR464" s="133"/>
      <c r="GS464" s="133"/>
    </row>
    <row r="465" spans="1:201">
      <c r="A465" s="132"/>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c r="AY465" s="133"/>
      <c r="AZ465" s="133"/>
      <c r="BA465" s="133"/>
      <c r="BB465" s="133"/>
      <c r="BC465" s="133"/>
      <c r="BD465" s="133"/>
      <c r="BE465" s="133"/>
      <c r="BF465" s="133"/>
      <c r="BG465" s="133"/>
      <c r="BH465" s="133"/>
      <c r="BI465" s="133"/>
      <c r="BJ465" s="133"/>
      <c r="BK465" s="133"/>
      <c r="BL465" s="133"/>
      <c r="BM465" s="133"/>
      <c r="BN465" s="133"/>
      <c r="BO465" s="133"/>
      <c r="BP465" s="133"/>
      <c r="BQ465" s="133"/>
      <c r="BR465" s="133"/>
      <c r="BS465" s="133"/>
      <c r="BT465" s="133"/>
      <c r="BU465" s="133"/>
      <c r="BV465" s="133"/>
      <c r="BW465" s="133"/>
      <c r="BX465" s="133"/>
      <c r="BY465" s="133"/>
      <c r="BZ465" s="133"/>
      <c r="CA465" s="133"/>
      <c r="CB465" s="133"/>
      <c r="CC465" s="133"/>
      <c r="CD465" s="133"/>
      <c r="CE465" s="133"/>
      <c r="CF465" s="133"/>
      <c r="CG465" s="133"/>
      <c r="CH465" s="133"/>
      <c r="CI465" s="133"/>
      <c r="CJ465" s="133"/>
      <c r="CK465" s="133"/>
      <c r="CL465" s="133"/>
      <c r="CM465" s="133"/>
      <c r="CN465" s="133"/>
      <c r="CO465" s="133"/>
      <c r="CP465" s="133"/>
      <c r="CQ465" s="133"/>
      <c r="CR465" s="133"/>
      <c r="CS465" s="133"/>
      <c r="CT465" s="133"/>
      <c r="CU465" s="133"/>
      <c r="CV465" s="133"/>
      <c r="CW465" s="133"/>
      <c r="CX465" s="133"/>
      <c r="CY465" s="133"/>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3"/>
      <c r="EA465" s="133"/>
      <c r="EB465" s="133"/>
      <c r="EC465" s="133"/>
      <c r="ED465" s="133"/>
      <c r="EE465" s="133"/>
      <c r="EF465" s="133"/>
      <c r="EG465" s="133"/>
      <c r="EH465" s="133"/>
      <c r="EI465" s="133"/>
      <c r="EJ465" s="133"/>
      <c r="EK465" s="133"/>
      <c r="EL465" s="133"/>
      <c r="EM465" s="133"/>
      <c r="EN465" s="133"/>
      <c r="EO465" s="133"/>
      <c r="EP465" s="133"/>
      <c r="EQ465" s="133"/>
      <c r="ER465" s="133"/>
      <c r="ES465" s="133"/>
      <c r="ET465" s="133"/>
      <c r="EU465" s="133"/>
      <c r="EV465" s="133"/>
      <c r="EW465" s="133"/>
      <c r="EX465" s="133"/>
      <c r="EY465" s="133"/>
      <c r="EZ465" s="133"/>
      <c r="FA465" s="133"/>
      <c r="FB465" s="133"/>
      <c r="FC465" s="133"/>
      <c r="FD465" s="133"/>
      <c r="FE465" s="133"/>
      <c r="FF465" s="133"/>
      <c r="FG465" s="133"/>
      <c r="FH465" s="133"/>
      <c r="FI465" s="133"/>
      <c r="FJ465" s="133"/>
      <c r="FK465" s="133"/>
      <c r="FL465" s="133"/>
      <c r="FM465" s="133"/>
      <c r="FN465" s="133"/>
      <c r="FO465" s="133"/>
      <c r="FP465" s="133"/>
      <c r="FQ465" s="133"/>
      <c r="FR465" s="133"/>
      <c r="FS465" s="133"/>
      <c r="FT465" s="133"/>
      <c r="FU465" s="133"/>
      <c r="FV465" s="133"/>
      <c r="FW465" s="133"/>
      <c r="FX465" s="133"/>
      <c r="FY465" s="133"/>
      <c r="FZ465" s="133"/>
      <c r="GA465" s="133"/>
      <c r="GB465" s="133"/>
      <c r="GC465" s="133"/>
      <c r="GD465" s="133"/>
      <c r="GE465" s="133"/>
      <c r="GF465" s="133"/>
      <c r="GG465" s="133"/>
      <c r="GH465" s="133"/>
      <c r="GI465" s="133"/>
      <c r="GJ465" s="133"/>
      <c r="GK465" s="133"/>
      <c r="GL465" s="133"/>
      <c r="GM465" s="133"/>
      <c r="GN465" s="133"/>
      <c r="GO465" s="133"/>
      <c r="GP465" s="133"/>
      <c r="GQ465" s="133"/>
      <c r="GR465" s="133"/>
      <c r="GS465" s="133"/>
    </row>
    <row r="466" spans="1:201">
      <c r="A466" s="132"/>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c r="CQ466" s="133"/>
      <c r="CR466" s="133"/>
      <c r="CS466" s="133"/>
      <c r="CT466" s="133"/>
      <c r="CU466" s="133"/>
      <c r="CV466" s="133"/>
      <c r="CW466" s="133"/>
      <c r="CX466" s="133"/>
      <c r="CY466" s="133"/>
      <c r="CZ466" s="133"/>
      <c r="DA466" s="133"/>
      <c r="DB466" s="133"/>
      <c r="DC466" s="133"/>
      <c r="DD466" s="133"/>
      <c r="DE466" s="133"/>
      <c r="DF466" s="133"/>
      <c r="DG466" s="133"/>
      <c r="DH466" s="133"/>
      <c r="DI466" s="133"/>
      <c r="DJ466" s="133"/>
      <c r="DK466" s="133"/>
      <c r="DL466" s="133"/>
      <c r="DM466" s="133"/>
      <c r="DN466" s="133"/>
      <c r="DO466" s="133"/>
      <c r="DP466" s="133"/>
      <c r="DQ466" s="133"/>
      <c r="DR466" s="133"/>
      <c r="DS466" s="133"/>
      <c r="DT466" s="133"/>
      <c r="DU466" s="133"/>
      <c r="DV466" s="133"/>
      <c r="DW466" s="133"/>
      <c r="DX466" s="133"/>
      <c r="DY466" s="133"/>
      <c r="DZ466" s="133"/>
      <c r="EA466" s="133"/>
      <c r="EB466" s="133"/>
      <c r="EC466" s="133"/>
      <c r="ED466" s="133"/>
      <c r="EE466" s="133"/>
      <c r="EF466" s="133"/>
      <c r="EG466" s="133"/>
      <c r="EH466" s="133"/>
      <c r="EI466" s="133"/>
      <c r="EJ466" s="133"/>
      <c r="EK466" s="133"/>
      <c r="EL466" s="133"/>
      <c r="EM466" s="133"/>
      <c r="EN466" s="133"/>
      <c r="EO466" s="133"/>
      <c r="EP466" s="133"/>
      <c r="EQ466" s="133"/>
      <c r="ER466" s="133"/>
      <c r="ES466" s="133"/>
      <c r="ET466" s="133"/>
      <c r="EU466" s="133"/>
      <c r="EV466" s="133"/>
      <c r="EW466" s="133"/>
      <c r="EX466" s="133"/>
      <c r="EY466" s="133"/>
      <c r="EZ466" s="133"/>
      <c r="FA466" s="133"/>
      <c r="FB466" s="133"/>
      <c r="FC466" s="133"/>
      <c r="FD466" s="133"/>
      <c r="FE466" s="133"/>
      <c r="FF466" s="133"/>
      <c r="FG466" s="133"/>
      <c r="FH466" s="133"/>
      <c r="FI466" s="133"/>
      <c r="FJ466" s="133"/>
      <c r="FK466" s="133"/>
      <c r="FL466" s="133"/>
      <c r="FM466" s="133"/>
      <c r="FN466" s="133"/>
      <c r="FO466" s="133"/>
      <c r="FP466" s="133"/>
      <c r="FQ466" s="133"/>
      <c r="FR466" s="133"/>
      <c r="FS466" s="133"/>
      <c r="FT466" s="133"/>
      <c r="FU466" s="133"/>
      <c r="FV466" s="133"/>
      <c r="FW466" s="133"/>
      <c r="FX466" s="133"/>
      <c r="FY466" s="133"/>
      <c r="FZ466" s="133"/>
      <c r="GA466" s="133"/>
      <c r="GB466" s="133"/>
      <c r="GC466" s="133"/>
      <c r="GD466" s="133"/>
      <c r="GE466" s="133"/>
      <c r="GF466" s="133"/>
      <c r="GG466" s="133"/>
      <c r="GH466" s="133"/>
      <c r="GI466" s="133"/>
      <c r="GJ466" s="133"/>
      <c r="GK466" s="133"/>
      <c r="GL466" s="133"/>
      <c r="GM466" s="133"/>
      <c r="GN466" s="133"/>
      <c r="GO466" s="133"/>
      <c r="GP466" s="133"/>
      <c r="GQ466" s="133"/>
      <c r="GR466" s="133"/>
      <c r="GS466" s="133"/>
    </row>
    <row r="467" spans="1:201">
      <c r="A467" s="132"/>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c r="EG467" s="133"/>
      <c r="EH467" s="133"/>
      <c r="EI467" s="133"/>
      <c r="EJ467" s="133"/>
      <c r="EK467" s="133"/>
      <c r="EL467" s="133"/>
      <c r="EM467" s="133"/>
      <c r="EN467" s="133"/>
      <c r="EO467" s="133"/>
      <c r="EP467" s="133"/>
      <c r="EQ467" s="133"/>
      <c r="ER467" s="133"/>
      <c r="ES467" s="133"/>
      <c r="ET467" s="133"/>
      <c r="EU467" s="133"/>
      <c r="EV467" s="133"/>
      <c r="EW467" s="133"/>
      <c r="EX467" s="133"/>
      <c r="EY467" s="133"/>
      <c r="EZ467" s="133"/>
      <c r="FA467" s="133"/>
      <c r="FB467" s="133"/>
      <c r="FC467" s="133"/>
      <c r="FD467" s="133"/>
      <c r="FE467" s="133"/>
      <c r="FF467" s="133"/>
      <c r="FG467" s="133"/>
      <c r="FH467" s="133"/>
      <c r="FI467" s="133"/>
      <c r="FJ467" s="133"/>
      <c r="FK467" s="133"/>
      <c r="FL467" s="133"/>
      <c r="FM467" s="133"/>
      <c r="FN467" s="133"/>
      <c r="FO467" s="133"/>
      <c r="FP467" s="133"/>
      <c r="FQ467" s="133"/>
      <c r="FR467" s="133"/>
      <c r="FS467" s="133"/>
      <c r="FT467" s="133"/>
      <c r="FU467" s="133"/>
      <c r="FV467" s="133"/>
      <c r="FW467" s="133"/>
      <c r="FX467" s="133"/>
      <c r="FY467" s="133"/>
      <c r="FZ467" s="133"/>
      <c r="GA467" s="133"/>
      <c r="GB467" s="133"/>
      <c r="GC467" s="133"/>
      <c r="GD467" s="133"/>
      <c r="GE467" s="133"/>
      <c r="GF467" s="133"/>
      <c r="GG467" s="133"/>
      <c r="GH467" s="133"/>
      <c r="GI467" s="133"/>
      <c r="GJ467" s="133"/>
      <c r="GK467" s="133"/>
      <c r="GL467" s="133"/>
      <c r="GM467" s="133"/>
      <c r="GN467" s="133"/>
      <c r="GO467" s="133"/>
      <c r="GP467" s="133"/>
      <c r="GQ467" s="133"/>
      <c r="GR467" s="133"/>
      <c r="GS467" s="133"/>
    </row>
    <row r="468" spans="1:201">
      <c r="A468" s="132"/>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33"/>
      <c r="FM468" s="133"/>
      <c r="FN468" s="133"/>
      <c r="FO468" s="133"/>
      <c r="FP468" s="133"/>
      <c r="FQ468" s="133"/>
      <c r="FR468" s="133"/>
      <c r="FS468" s="133"/>
      <c r="FT468" s="133"/>
      <c r="FU468" s="133"/>
      <c r="FV468" s="133"/>
      <c r="FW468" s="133"/>
      <c r="FX468" s="133"/>
      <c r="FY468" s="133"/>
      <c r="FZ468" s="133"/>
      <c r="GA468" s="133"/>
      <c r="GB468" s="133"/>
      <c r="GC468" s="133"/>
      <c r="GD468" s="133"/>
      <c r="GE468" s="133"/>
      <c r="GF468" s="133"/>
      <c r="GG468" s="133"/>
      <c r="GH468" s="133"/>
      <c r="GI468" s="133"/>
      <c r="GJ468" s="133"/>
      <c r="GK468" s="133"/>
      <c r="GL468" s="133"/>
      <c r="GM468" s="133"/>
      <c r="GN468" s="133"/>
      <c r="GO468" s="133"/>
      <c r="GP468" s="133"/>
      <c r="GQ468" s="133"/>
      <c r="GR468" s="133"/>
      <c r="GS468" s="133"/>
    </row>
    <row r="469" spans="1:201">
      <c r="A469" s="132"/>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c r="CQ469" s="133"/>
      <c r="CR469" s="133"/>
      <c r="CS469" s="133"/>
      <c r="CT469" s="133"/>
      <c r="CU469" s="133"/>
      <c r="CV469" s="133"/>
      <c r="CW469" s="133"/>
      <c r="CX469" s="133"/>
      <c r="CY469" s="133"/>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3"/>
      <c r="EA469" s="133"/>
      <c r="EB469" s="133"/>
      <c r="EC469" s="133"/>
      <c r="ED469" s="133"/>
      <c r="EE469" s="133"/>
      <c r="EF469" s="133"/>
      <c r="EG469" s="133"/>
      <c r="EH469" s="133"/>
      <c r="EI469" s="133"/>
      <c r="EJ469" s="133"/>
      <c r="EK469" s="133"/>
      <c r="EL469" s="133"/>
      <c r="EM469" s="133"/>
      <c r="EN469" s="133"/>
      <c r="EO469" s="133"/>
      <c r="EP469" s="133"/>
      <c r="EQ469" s="133"/>
      <c r="ER469" s="133"/>
      <c r="ES469" s="133"/>
      <c r="ET469" s="133"/>
      <c r="EU469" s="133"/>
      <c r="EV469" s="133"/>
      <c r="EW469" s="133"/>
      <c r="EX469" s="133"/>
      <c r="EY469" s="133"/>
      <c r="EZ469" s="133"/>
      <c r="FA469" s="133"/>
      <c r="FB469" s="133"/>
      <c r="FC469" s="133"/>
      <c r="FD469" s="133"/>
      <c r="FE469" s="133"/>
      <c r="FF469" s="133"/>
      <c r="FG469" s="133"/>
      <c r="FH469" s="133"/>
      <c r="FI469" s="133"/>
      <c r="FJ469" s="133"/>
      <c r="FK469" s="133"/>
      <c r="FL469" s="133"/>
      <c r="FM469" s="133"/>
      <c r="FN469" s="133"/>
      <c r="FO469" s="133"/>
      <c r="FP469" s="133"/>
      <c r="FQ469" s="133"/>
      <c r="FR469" s="133"/>
      <c r="FS469" s="133"/>
      <c r="FT469" s="133"/>
      <c r="FU469" s="133"/>
      <c r="FV469" s="133"/>
      <c r="FW469" s="133"/>
      <c r="FX469" s="133"/>
      <c r="FY469" s="133"/>
      <c r="FZ469" s="133"/>
      <c r="GA469" s="133"/>
      <c r="GB469" s="133"/>
      <c r="GC469" s="133"/>
      <c r="GD469" s="133"/>
      <c r="GE469" s="133"/>
      <c r="GF469" s="133"/>
      <c r="GG469" s="133"/>
      <c r="GH469" s="133"/>
      <c r="GI469" s="133"/>
      <c r="GJ469" s="133"/>
      <c r="GK469" s="133"/>
      <c r="GL469" s="133"/>
      <c r="GM469" s="133"/>
      <c r="GN469" s="133"/>
      <c r="GO469" s="133"/>
      <c r="GP469" s="133"/>
      <c r="GQ469" s="133"/>
      <c r="GR469" s="133"/>
      <c r="GS469" s="133"/>
    </row>
    <row r="470" spans="1:201">
      <c r="A470" s="132"/>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c r="CQ470" s="133"/>
      <c r="CR470" s="133"/>
      <c r="CS470" s="133"/>
      <c r="CT470" s="133"/>
      <c r="CU470" s="133"/>
      <c r="CV470" s="133"/>
      <c r="CW470" s="133"/>
      <c r="CX470" s="133"/>
      <c r="CY470" s="133"/>
      <c r="CZ470" s="133"/>
      <c r="DA470" s="133"/>
      <c r="DB470" s="133"/>
      <c r="DC470" s="133"/>
      <c r="DD470" s="133"/>
      <c r="DE470" s="133"/>
      <c r="DF470" s="133"/>
      <c r="DG470" s="133"/>
      <c r="DH470" s="133"/>
      <c r="DI470" s="133"/>
      <c r="DJ470" s="133"/>
      <c r="DK470" s="133"/>
      <c r="DL470" s="133"/>
      <c r="DM470" s="133"/>
      <c r="DN470" s="133"/>
      <c r="DO470" s="133"/>
      <c r="DP470" s="133"/>
      <c r="DQ470" s="133"/>
      <c r="DR470" s="133"/>
      <c r="DS470" s="133"/>
      <c r="DT470" s="133"/>
      <c r="DU470" s="133"/>
      <c r="DV470" s="133"/>
      <c r="DW470" s="133"/>
      <c r="DX470" s="133"/>
      <c r="DY470" s="133"/>
      <c r="DZ470" s="133"/>
      <c r="EA470" s="133"/>
      <c r="EB470" s="133"/>
      <c r="EC470" s="133"/>
      <c r="ED470" s="133"/>
      <c r="EE470" s="133"/>
      <c r="EF470" s="133"/>
      <c r="EG470" s="133"/>
      <c r="EH470" s="133"/>
      <c r="EI470" s="133"/>
      <c r="EJ470" s="133"/>
      <c r="EK470" s="133"/>
      <c r="EL470" s="133"/>
      <c r="EM470" s="133"/>
      <c r="EN470" s="133"/>
      <c r="EO470" s="133"/>
      <c r="EP470" s="133"/>
      <c r="EQ470" s="133"/>
      <c r="ER470" s="133"/>
      <c r="ES470" s="133"/>
      <c r="ET470" s="133"/>
      <c r="EU470" s="133"/>
      <c r="EV470" s="133"/>
      <c r="EW470" s="133"/>
      <c r="EX470" s="133"/>
      <c r="EY470" s="133"/>
      <c r="EZ470" s="133"/>
      <c r="FA470" s="133"/>
      <c r="FB470" s="133"/>
      <c r="FC470" s="133"/>
      <c r="FD470" s="133"/>
      <c r="FE470" s="133"/>
      <c r="FF470" s="133"/>
      <c r="FG470" s="133"/>
      <c r="FH470" s="133"/>
      <c r="FI470" s="133"/>
      <c r="FJ470" s="133"/>
      <c r="FK470" s="133"/>
      <c r="FL470" s="133"/>
      <c r="FM470" s="133"/>
      <c r="FN470" s="133"/>
      <c r="FO470" s="133"/>
      <c r="FP470" s="133"/>
      <c r="FQ470" s="133"/>
      <c r="FR470" s="133"/>
      <c r="FS470" s="133"/>
      <c r="FT470" s="133"/>
      <c r="FU470" s="133"/>
      <c r="FV470" s="133"/>
      <c r="FW470" s="133"/>
      <c r="FX470" s="133"/>
      <c r="FY470" s="133"/>
      <c r="FZ470" s="133"/>
      <c r="GA470" s="133"/>
      <c r="GB470" s="133"/>
      <c r="GC470" s="133"/>
      <c r="GD470" s="133"/>
      <c r="GE470" s="133"/>
      <c r="GF470" s="133"/>
      <c r="GG470" s="133"/>
      <c r="GH470" s="133"/>
      <c r="GI470" s="133"/>
      <c r="GJ470" s="133"/>
      <c r="GK470" s="133"/>
      <c r="GL470" s="133"/>
      <c r="GM470" s="133"/>
      <c r="GN470" s="133"/>
      <c r="GO470" s="133"/>
      <c r="GP470" s="133"/>
      <c r="GQ470" s="133"/>
      <c r="GR470" s="133"/>
      <c r="GS470" s="133"/>
    </row>
    <row r="471" spans="1:201">
      <c r="A471" s="132"/>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c r="CQ471" s="133"/>
      <c r="CR471" s="133"/>
      <c r="CS471" s="133"/>
      <c r="CT471" s="133"/>
      <c r="CU471" s="133"/>
      <c r="CV471" s="133"/>
      <c r="CW471" s="133"/>
      <c r="CX471" s="133"/>
      <c r="CY471" s="133"/>
      <c r="CZ471" s="133"/>
      <c r="DA471" s="133"/>
      <c r="DB471" s="133"/>
      <c r="DC471" s="133"/>
      <c r="DD471" s="133"/>
      <c r="DE471" s="133"/>
      <c r="DF471" s="133"/>
      <c r="DG471" s="133"/>
      <c r="DH471" s="133"/>
      <c r="DI471" s="133"/>
      <c r="DJ471" s="133"/>
      <c r="DK471" s="133"/>
      <c r="DL471" s="133"/>
      <c r="DM471" s="133"/>
      <c r="DN471" s="133"/>
      <c r="DO471" s="133"/>
      <c r="DP471" s="133"/>
      <c r="DQ471" s="133"/>
      <c r="DR471" s="133"/>
      <c r="DS471" s="133"/>
      <c r="DT471" s="133"/>
      <c r="DU471" s="133"/>
      <c r="DV471" s="133"/>
      <c r="DW471" s="133"/>
      <c r="DX471" s="133"/>
      <c r="DY471" s="133"/>
      <c r="DZ471" s="133"/>
      <c r="EA471" s="133"/>
      <c r="EB471" s="133"/>
      <c r="EC471" s="133"/>
      <c r="ED471" s="133"/>
      <c r="EE471" s="133"/>
      <c r="EF471" s="133"/>
      <c r="EG471" s="133"/>
      <c r="EH471" s="133"/>
      <c r="EI471" s="133"/>
      <c r="EJ471" s="133"/>
      <c r="EK471" s="133"/>
      <c r="EL471" s="133"/>
      <c r="EM471" s="133"/>
      <c r="EN471" s="133"/>
      <c r="EO471" s="133"/>
      <c r="EP471" s="133"/>
      <c r="EQ471" s="133"/>
      <c r="ER471" s="133"/>
      <c r="ES471" s="133"/>
      <c r="ET471" s="133"/>
      <c r="EU471" s="133"/>
      <c r="EV471" s="133"/>
      <c r="EW471" s="133"/>
      <c r="EX471" s="133"/>
      <c r="EY471" s="133"/>
      <c r="EZ471" s="133"/>
      <c r="FA471" s="133"/>
      <c r="FB471" s="133"/>
      <c r="FC471" s="133"/>
      <c r="FD471" s="133"/>
      <c r="FE471" s="133"/>
      <c r="FF471" s="133"/>
      <c r="FG471" s="133"/>
      <c r="FH471" s="133"/>
      <c r="FI471" s="133"/>
      <c r="FJ471" s="133"/>
      <c r="FK471" s="133"/>
      <c r="FL471" s="133"/>
      <c r="FM471" s="133"/>
      <c r="FN471" s="133"/>
      <c r="FO471" s="133"/>
      <c r="FP471" s="133"/>
      <c r="FQ471" s="133"/>
      <c r="FR471" s="133"/>
      <c r="FS471" s="133"/>
      <c r="FT471" s="133"/>
      <c r="FU471" s="133"/>
      <c r="FV471" s="133"/>
      <c r="FW471" s="133"/>
      <c r="FX471" s="133"/>
      <c r="FY471" s="133"/>
      <c r="FZ471" s="133"/>
      <c r="GA471" s="133"/>
      <c r="GB471" s="133"/>
      <c r="GC471" s="133"/>
      <c r="GD471" s="133"/>
      <c r="GE471" s="133"/>
      <c r="GF471" s="133"/>
      <c r="GG471" s="133"/>
      <c r="GH471" s="133"/>
      <c r="GI471" s="133"/>
      <c r="GJ471" s="133"/>
      <c r="GK471" s="133"/>
      <c r="GL471" s="133"/>
      <c r="GM471" s="133"/>
      <c r="GN471" s="133"/>
      <c r="GO471" s="133"/>
      <c r="GP471" s="133"/>
      <c r="GQ471" s="133"/>
      <c r="GR471" s="133"/>
      <c r="GS471" s="133"/>
    </row>
    <row r="472" spans="1:201">
      <c r="A472" s="132"/>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c r="EG472" s="133"/>
      <c r="EH472" s="133"/>
      <c r="EI472" s="133"/>
      <c r="EJ472" s="133"/>
      <c r="EK472" s="133"/>
      <c r="EL472" s="133"/>
      <c r="EM472" s="133"/>
      <c r="EN472" s="133"/>
      <c r="EO472" s="133"/>
      <c r="EP472" s="133"/>
      <c r="EQ472" s="133"/>
      <c r="ER472" s="133"/>
      <c r="ES472" s="133"/>
      <c r="ET472" s="133"/>
      <c r="EU472" s="133"/>
      <c r="EV472" s="133"/>
      <c r="EW472" s="133"/>
      <c r="EX472" s="133"/>
      <c r="EY472" s="133"/>
      <c r="EZ472" s="133"/>
      <c r="FA472" s="133"/>
      <c r="FB472" s="133"/>
      <c r="FC472" s="133"/>
      <c r="FD472" s="133"/>
      <c r="FE472" s="133"/>
      <c r="FF472" s="133"/>
      <c r="FG472" s="133"/>
      <c r="FH472" s="133"/>
      <c r="FI472" s="133"/>
      <c r="FJ472" s="133"/>
      <c r="FK472" s="133"/>
      <c r="FL472" s="133"/>
      <c r="FM472" s="133"/>
      <c r="FN472" s="133"/>
      <c r="FO472" s="133"/>
      <c r="FP472" s="133"/>
      <c r="FQ472" s="133"/>
      <c r="FR472" s="133"/>
      <c r="FS472" s="133"/>
      <c r="FT472" s="133"/>
      <c r="FU472" s="133"/>
      <c r="FV472" s="133"/>
      <c r="FW472" s="133"/>
      <c r="FX472" s="133"/>
      <c r="FY472" s="133"/>
      <c r="FZ472" s="133"/>
      <c r="GA472" s="133"/>
      <c r="GB472" s="133"/>
      <c r="GC472" s="133"/>
      <c r="GD472" s="133"/>
      <c r="GE472" s="133"/>
      <c r="GF472" s="133"/>
      <c r="GG472" s="133"/>
      <c r="GH472" s="133"/>
      <c r="GI472" s="133"/>
      <c r="GJ472" s="133"/>
      <c r="GK472" s="133"/>
      <c r="GL472" s="133"/>
      <c r="GM472" s="133"/>
      <c r="GN472" s="133"/>
      <c r="GO472" s="133"/>
      <c r="GP472" s="133"/>
      <c r="GQ472" s="133"/>
      <c r="GR472" s="133"/>
      <c r="GS472" s="133"/>
    </row>
    <row r="473" spans="1:201">
      <c r="A473" s="132"/>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c r="EG473" s="133"/>
      <c r="EH473" s="133"/>
      <c r="EI473" s="133"/>
      <c r="EJ473" s="133"/>
      <c r="EK473" s="133"/>
      <c r="EL473" s="133"/>
      <c r="EM473" s="133"/>
      <c r="EN473" s="133"/>
      <c r="EO473" s="133"/>
      <c r="EP473" s="133"/>
      <c r="EQ473" s="133"/>
      <c r="ER473" s="133"/>
      <c r="ES473" s="133"/>
      <c r="ET473" s="133"/>
      <c r="EU473" s="133"/>
      <c r="EV473" s="133"/>
      <c r="EW473" s="133"/>
      <c r="EX473" s="133"/>
      <c r="EY473" s="133"/>
      <c r="EZ473" s="133"/>
      <c r="FA473" s="133"/>
      <c r="FB473" s="133"/>
      <c r="FC473" s="133"/>
      <c r="FD473" s="133"/>
      <c r="FE473" s="133"/>
      <c r="FF473" s="133"/>
      <c r="FG473" s="133"/>
      <c r="FH473" s="133"/>
      <c r="FI473" s="133"/>
      <c r="FJ473" s="133"/>
      <c r="FK473" s="133"/>
      <c r="FL473" s="133"/>
      <c r="FM473" s="133"/>
      <c r="FN473" s="133"/>
      <c r="FO473" s="133"/>
      <c r="FP473" s="133"/>
      <c r="FQ473" s="133"/>
      <c r="FR473" s="133"/>
      <c r="FS473" s="133"/>
      <c r="FT473" s="133"/>
      <c r="FU473" s="133"/>
      <c r="FV473" s="133"/>
      <c r="FW473" s="133"/>
      <c r="FX473" s="133"/>
      <c r="FY473" s="133"/>
      <c r="FZ473" s="133"/>
      <c r="GA473" s="133"/>
      <c r="GB473" s="133"/>
      <c r="GC473" s="133"/>
      <c r="GD473" s="133"/>
      <c r="GE473" s="133"/>
      <c r="GF473" s="133"/>
      <c r="GG473" s="133"/>
      <c r="GH473" s="133"/>
      <c r="GI473" s="133"/>
      <c r="GJ473" s="133"/>
      <c r="GK473" s="133"/>
      <c r="GL473" s="133"/>
      <c r="GM473" s="133"/>
      <c r="GN473" s="133"/>
      <c r="GO473" s="133"/>
      <c r="GP473" s="133"/>
      <c r="GQ473" s="133"/>
      <c r="GR473" s="133"/>
      <c r="GS473" s="133"/>
    </row>
    <row r="474" spans="1:201">
      <c r="A474" s="132"/>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c r="CQ474" s="133"/>
      <c r="CR474" s="133"/>
      <c r="CS474" s="133"/>
      <c r="CT474" s="133"/>
      <c r="CU474" s="133"/>
      <c r="CV474" s="133"/>
      <c r="CW474" s="133"/>
      <c r="CX474" s="133"/>
      <c r="CY474" s="133"/>
      <c r="CZ474" s="133"/>
      <c r="DA474" s="133"/>
      <c r="DB474" s="133"/>
      <c r="DC474" s="133"/>
      <c r="DD474" s="133"/>
      <c r="DE474" s="133"/>
      <c r="DF474" s="133"/>
      <c r="DG474" s="133"/>
      <c r="DH474" s="133"/>
      <c r="DI474" s="133"/>
      <c r="DJ474" s="133"/>
      <c r="DK474" s="133"/>
      <c r="DL474" s="133"/>
      <c r="DM474" s="133"/>
      <c r="DN474" s="133"/>
      <c r="DO474" s="133"/>
      <c r="DP474" s="133"/>
      <c r="DQ474" s="133"/>
      <c r="DR474" s="133"/>
      <c r="DS474" s="133"/>
      <c r="DT474" s="133"/>
      <c r="DU474" s="133"/>
      <c r="DV474" s="133"/>
      <c r="DW474" s="133"/>
      <c r="DX474" s="133"/>
      <c r="DY474" s="133"/>
      <c r="DZ474" s="133"/>
      <c r="EA474" s="133"/>
      <c r="EB474" s="133"/>
      <c r="EC474" s="133"/>
      <c r="ED474" s="133"/>
      <c r="EE474" s="133"/>
      <c r="EF474" s="133"/>
      <c r="EG474" s="133"/>
      <c r="EH474" s="133"/>
      <c r="EI474" s="133"/>
      <c r="EJ474" s="133"/>
      <c r="EK474" s="133"/>
      <c r="EL474" s="133"/>
      <c r="EM474" s="133"/>
      <c r="EN474" s="133"/>
      <c r="EO474" s="133"/>
      <c r="EP474" s="133"/>
      <c r="EQ474" s="133"/>
      <c r="ER474" s="133"/>
      <c r="ES474" s="133"/>
      <c r="ET474" s="133"/>
      <c r="EU474" s="133"/>
      <c r="EV474" s="133"/>
      <c r="EW474" s="133"/>
      <c r="EX474" s="133"/>
      <c r="EY474" s="133"/>
      <c r="EZ474" s="133"/>
      <c r="FA474" s="133"/>
      <c r="FB474" s="133"/>
      <c r="FC474" s="133"/>
      <c r="FD474" s="133"/>
      <c r="FE474" s="133"/>
      <c r="FF474" s="133"/>
      <c r="FG474" s="133"/>
      <c r="FH474" s="133"/>
      <c r="FI474" s="133"/>
      <c r="FJ474" s="133"/>
      <c r="FK474" s="133"/>
      <c r="FL474" s="133"/>
      <c r="FM474" s="133"/>
      <c r="FN474" s="133"/>
      <c r="FO474" s="133"/>
      <c r="FP474" s="133"/>
      <c r="FQ474" s="133"/>
      <c r="FR474" s="133"/>
      <c r="FS474" s="133"/>
      <c r="FT474" s="133"/>
      <c r="FU474" s="133"/>
      <c r="FV474" s="133"/>
      <c r="FW474" s="133"/>
      <c r="FX474" s="133"/>
      <c r="FY474" s="133"/>
      <c r="FZ474" s="133"/>
      <c r="GA474" s="133"/>
      <c r="GB474" s="133"/>
      <c r="GC474" s="133"/>
      <c r="GD474" s="133"/>
      <c r="GE474" s="133"/>
      <c r="GF474" s="133"/>
      <c r="GG474" s="133"/>
      <c r="GH474" s="133"/>
      <c r="GI474" s="133"/>
      <c r="GJ474" s="133"/>
      <c r="GK474" s="133"/>
      <c r="GL474" s="133"/>
      <c r="GM474" s="133"/>
      <c r="GN474" s="133"/>
      <c r="GO474" s="133"/>
      <c r="GP474" s="133"/>
      <c r="GQ474" s="133"/>
      <c r="GR474" s="133"/>
      <c r="GS474" s="133"/>
    </row>
    <row r="475" spans="1:201">
      <c r="A475" s="132"/>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c r="CQ475" s="133"/>
      <c r="CR475" s="133"/>
      <c r="CS475" s="133"/>
      <c r="CT475" s="133"/>
      <c r="CU475" s="133"/>
      <c r="CV475" s="133"/>
      <c r="CW475" s="133"/>
      <c r="CX475" s="133"/>
      <c r="CY475" s="133"/>
      <c r="CZ475" s="133"/>
      <c r="DA475" s="133"/>
      <c r="DB475" s="133"/>
      <c r="DC475" s="133"/>
      <c r="DD475" s="133"/>
      <c r="DE475" s="133"/>
      <c r="DF475" s="133"/>
      <c r="DG475" s="133"/>
      <c r="DH475" s="133"/>
      <c r="DI475" s="133"/>
      <c r="DJ475" s="133"/>
      <c r="DK475" s="133"/>
      <c r="DL475" s="133"/>
      <c r="DM475" s="133"/>
      <c r="DN475" s="133"/>
      <c r="DO475" s="133"/>
      <c r="DP475" s="133"/>
      <c r="DQ475" s="133"/>
      <c r="DR475" s="133"/>
      <c r="DS475" s="133"/>
      <c r="DT475" s="133"/>
      <c r="DU475" s="133"/>
      <c r="DV475" s="133"/>
      <c r="DW475" s="133"/>
      <c r="DX475" s="133"/>
      <c r="DY475" s="133"/>
      <c r="DZ475" s="133"/>
      <c r="EA475" s="133"/>
      <c r="EB475" s="133"/>
      <c r="EC475" s="133"/>
      <c r="ED475" s="133"/>
      <c r="EE475" s="133"/>
      <c r="EF475" s="133"/>
      <c r="EG475" s="133"/>
      <c r="EH475" s="133"/>
      <c r="EI475" s="133"/>
      <c r="EJ475" s="133"/>
      <c r="EK475" s="133"/>
      <c r="EL475" s="133"/>
      <c r="EM475" s="133"/>
      <c r="EN475" s="133"/>
      <c r="EO475" s="133"/>
      <c r="EP475" s="133"/>
      <c r="EQ475" s="133"/>
      <c r="ER475" s="133"/>
      <c r="ES475" s="133"/>
      <c r="ET475" s="133"/>
      <c r="EU475" s="133"/>
      <c r="EV475" s="133"/>
      <c r="EW475" s="133"/>
      <c r="EX475" s="133"/>
      <c r="EY475" s="133"/>
      <c r="EZ475" s="133"/>
      <c r="FA475" s="133"/>
      <c r="FB475" s="133"/>
      <c r="FC475" s="133"/>
      <c r="FD475" s="133"/>
      <c r="FE475" s="133"/>
      <c r="FF475" s="133"/>
      <c r="FG475" s="133"/>
      <c r="FH475" s="133"/>
      <c r="FI475" s="133"/>
      <c r="FJ475" s="133"/>
      <c r="FK475" s="133"/>
      <c r="FL475" s="133"/>
      <c r="FM475" s="133"/>
      <c r="FN475" s="133"/>
      <c r="FO475" s="133"/>
      <c r="FP475" s="133"/>
      <c r="FQ475" s="133"/>
      <c r="FR475" s="133"/>
      <c r="FS475" s="133"/>
      <c r="FT475" s="133"/>
      <c r="FU475" s="133"/>
      <c r="FV475" s="133"/>
      <c r="FW475" s="133"/>
      <c r="FX475" s="133"/>
      <c r="FY475" s="133"/>
      <c r="FZ475" s="133"/>
      <c r="GA475" s="133"/>
      <c r="GB475" s="133"/>
      <c r="GC475" s="133"/>
      <c r="GD475" s="133"/>
      <c r="GE475" s="133"/>
      <c r="GF475" s="133"/>
      <c r="GG475" s="133"/>
      <c r="GH475" s="133"/>
      <c r="GI475" s="133"/>
      <c r="GJ475" s="133"/>
      <c r="GK475" s="133"/>
      <c r="GL475" s="133"/>
      <c r="GM475" s="133"/>
      <c r="GN475" s="133"/>
      <c r="GO475" s="133"/>
      <c r="GP475" s="133"/>
      <c r="GQ475" s="133"/>
      <c r="GR475" s="133"/>
      <c r="GS475" s="133"/>
    </row>
    <row r="476" spans="1:201">
      <c r="A476" s="132"/>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c r="EG476" s="133"/>
      <c r="EH476" s="133"/>
      <c r="EI476" s="133"/>
      <c r="EJ476" s="133"/>
      <c r="EK476" s="133"/>
      <c r="EL476" s="133"/>
      <c r="EM476" s="133"/>
      <c r="EN476" s="133"/>
      <c r="EO476" s="133"/>
      <c r="EP476" s="133"/>
      <c r="EQ476" s="133"/>
      <c r="ER476" s="133"/>
      <c r="ES476" s="133"/>
      <c r="ET476" s="133"/>
      <c r="EU476" s="133"/>
      <c r="EV476" s="133"/>
      <c r="EW476" s="133"/>
      <c r="EX476" s="133"/>
      <c r="EY476" s="133"/>
      <c r="EZ476" s="133"/>
      <c r="FA476" s="133"/>
      <c r="FB476" s="133"/>
      <c r="FC476" s="133"/>
      <c r="FD476" s="133"/>
      <c r="FE476" s="133"/>
      <c r="FF476" s="133"/>
      <c r="FG476" s="133"/>
      <c r="FH476" s="133"/>
      <c r="FI476" s="133"/>
      <c r="FJ476" s="133"/>
      <c r="FK476" s="133"/>
      <c r="FL476" s="133"/>
      <c r="FM476" s="133"/>
      <c r="FN476" s="133"/>
      <c r="FO476" s="133"/>
      <c r="FP476" s="133"/>
      <c r="FQ476" s="133"/>
      <c r="FR476" s="133"/>
      <c r="FS476" s="133"/>
      <c r="FT476" s="133"/>
      <c r="FU476" s="133"/>
      <c r="FV476" s="133"/>
      <c r="FW476" s="133"/>
      <c r="FX476" s="133"/>
      <c r="FY476" s="133"/>
      <c r="FZ476" s="133"/>
      <c r="GA476" s="133"/>
      <c r="GB476" s="133"/>
      <c r="GC476" s="133"/>
      <c r="GD476" s="133"/>
      <c r="GE476" s="133"/>
      <c r="GF476" s="133"/>
      <c r="GG476" s="133"/>
      <c r="GH476" s="133"/>
      <c r="GI476" s="133"/>
      <c r="GJ476" s="133"/>
      <c r="GK476" s="133"/>
      <c r="GL476" s="133"/>
      <c r="GM476" s="133"/>
      <c r="GN476" s="133"/>
      <c r="GO476" s="133"/>
      <c r="GP476" s="133"/>
      <c r="GQ476" s="133"/>
      <c r="GR476" s="133"/>
      <c r="GS476" s="133"/>
    </row>
    <row r="477" spans="1:201">
      <c r="A477" s="132"/>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c r="CQ477" s="133"/>
      <c r="CR477" s="133"/>
      <c r="CS477" s="133"/>
      <c r="CT477" s="133"/>
      <c r="CU477" s="133"/>
      <c r="CV477" s="133"/>
      <c r="CW477" s="133"/>
      <c r="CX477" s="133"/>
      <c r="CY477" s="133"/>
      <c r="CZ477" s="133"/>
      <c r="DA477" s="133"/>
      <c r="DB477" s="133"/>
      <c r="DC477" s="133"/>
      <c r="DD477" s="133"/>
      <c r="DE477" s="133"/>
      <c r="DF477" s="133"/>
      <c r="DG477" s="133"/>
      <c r="DH477" s="133"/>
      <c r="DI477" s="133"/>
      <c r="DJ477" s="133"/>
      <c r="DK477" s="133"/>
      <c r="DL477" s="133"/>
      <c r="DM477" s="133"/>
      <c r="DN477" s="133"/>
      <c r="DO477" s="133"/>
      <c r="DP477" s="133"/>
      <c r="DQ477" s="133"/>
      <c r="DR477" s="133"/>
      <c r="DS477" s="133"/>
      <c r="DT477" s="133"/>
      <c r="DU477" s="133"/>
      <c r="DV477" s="133"/>
      <c r="DW477" s="133"/>
      <c r="DX477" s="133"/>
      <c r="DY477" s="133"/>
      <c r="DZ477" s="133"/>
      <c r="EA477" s="133"/>
      <c r="EB477" s="133"/>
      <c r="EC477" s="133"/>
      <c r="ED477" s="133"/>
      <c r="EE477" s="133"/>
      <c r="EF477" s="133"/>
      <c r="EG477" s="133"/>
      <c r="EH477" s="133"/>
      <c r="EI477" s="133"/>
      <c r="EJ477" s="133"/>
      <c r="EK477" s="133"/>
      <c r="EL477" s="133"/>
      <c r="EM477" s="133"/>
      <c r="EN477" s="133"/>
      <c r="EO477" s="133"/>
      <c r="EP477" s="133"/>
      <c r="EQ477" s="133"/>
      <c r="ER477" s="133"/>
      <c r="ES477" s="133"/>
      <c r="ET477" s="133"/>
      <c r="EU477" s="133"/>
      <c r="EV477" s="133"/>
      <c r="EW477" s="133"/>
      <c r="EX477" s="133"/>
      <c r="EY477" s="133"/>
      <c r="EZ477" s="133"/>
      <c r="FA477" s="133"/>
      <c r="FB477" s="133"/>
      <c r="FC477" s="133"/>
      <c r="FD477" s="133"/>
      <c r="FE477" s="133"/>
      <c r="FF477" s="133"/>
      <c r="FG477" s="133"/>
      <c r="FH477" s="133"/>
      <c r="FI477" s="133"/>
      <c r="FJ477" s="133"/>
      <c r="FK477" s="133"/>
      <c r="FL477" s="133"/>
      <c r="FM477" s="133"/>
      <c r="FN477" s="133"/>
      <c r="FO477" s="133"/>
      <c r="FP477" s="133"/>
      <c r="FQ477" s="133"/>
      <c r="FR477" s="133"/>
      <c r="FS477" s="133"/>
      <c r="FT477" s="133"/>
      <c r="FU477" s="133"/>
      <c r="FV477" s="133"/>
      <c r="FW477" s="133"/>
      <c r="FX477" s="133"/>
      <c r="FY477" s="133"/>
      <c r="FZ477" s="133"/>
      <c r="GA477" s="133"/>
      <c r="GB477" s="133"/>
      <c r="GC477" s="133"/>
      <c r="GD477" s="133"/>
      <c r="GE477" s="133"/>
      <c r="GF477" s="133"/>
      <c r="GG477" s="133"/>
      <c r="GH477" s="133"/>
      <c r="GI477" s="133"/>
      <c r="GJ477" s="133"/>
      <c r="GK477" s="133"/>
      <c r="GL477" s="133"/>
      <c r="GM477" s="133"/>
      <c r="GN477" s="133"/>
      <c r="GO477" s="133"/>
      <c r="GP477" s="133"/>
      <c r="GQ477" s="133"/>
      <c r="GR477" s="133"/>
      <c r="GS477" s="133"/>
    </row>
    <row r="478" spans="1:201">
      <c r="A478" s="132"/>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c r="CQ478" s="133"/>
      <c r="CR478" s="133"/>
      <c r="CS478" s="133"/>
      <c r="CT478" s="133"/>
      <c r="CU478" s="133"/>
      <c r="CV478" s="133"/>
      <c r="CW478" s="133"/>
      <c r="CX478" s="133"/>
      <c r="CY478" s="133"/>
      <c r="CZ478" s="133"/>
      <c r="DA478" s="133"/>
      <c r="DB478" s="133"/>
      <c r="DC478" s="133"/>
      <c r="DD478" s="133"/>
      <c r="DE478" s="133"/>
      <c r="DF478" s="133"/>
      <c r="DG478" s="133"/>
      <c r="DH478" s="133"/>
      <c r="DI478" s="133"/>
      <c r="DJ478" s="133"/>
      <c r="DK478" s="133"/>
      <c r="DL478" s="133"/>
      <c r="DM478" s="133"/>
      <c r="DN478" s="133"/>
      <c r="DO478" s="133"/>
      <c r="DP478" s="133"/>
      <c r="DQ478" s="133"/>
      <c r="DR478" s="133"/>
      <c r="DS478" s="133"/>
      <c r="DT478" s="133"/>
      <c r="DU478" s="133"/>
      <c r="DV478" s="133"/>
      <c r="DW478" s="133"/>
      <c r="DX478" s="133"/>
      <c r="DY478" s="133"/>
      <c r="DZ478" s="133"/>
      <c r="EA478" s="133"/>
      <c r="EB478" s="133"/>
      <c r="EC478" s="133"/>
      <c r="ED478" s="133"/>
      <c r="EE478" s="133"/>
      <c r="EF478" s="133"/>
      <c r="EG478" s="133"/>
      <c r="EH478" s="133"/>
      <c r="EI478" s="133"/>
      <c r="EJ478" s="133"/>
      <c r="EK478" s="133"/>
      <c r="EL478" s="133"/>
      <c r="EM478" s="133"/>
      <c r="EN478" s="133"/>
      <c r="EO478" s="133"/>
      <c r="EP478" s="133"/>
      <c r="EQ478" s="133"/>
      <c r="ER478" s="133"/>
      <c r="ES478" s="133"/>
      <c r="ET478" s="133"/>
      <c r="EU478" s="133"/>
      <c r="EV478" s="133"/>
      <c r="EW478" s="133"/>
      <c r="EX478" s="133"/>
      <c r="EY478" s="133"/>
      <c r="EZ478" s="133"/>
      <c r="FA478" s="133"/>
      <c r="FB478" s="133"/>
      <c r="FC478" s="133"/>
      <c r="FD478" s="133"/>
      <c r="FE478" s="133"/>
      <c r="FF478" s="133"/>
      <c r="FG478" s="133"/>
      <c r="FH478" s="133"/>
      <c r="FI478" s="133"/>
      <c r="FJ478" s="133"/>
      <c r="FK478" s="133"/>
      <c r="FL478" s="133"/>
      <c r="FM478" s="133"/>
      <c r="FN478" s="133"/>
      <c r="FO478" s="133"/>
      <c r="FP478" s="133"/>
      <c r="FQ478" s="133"/>
      <c r="FR478" s="133"/>
      <c r="FS478" s="133"/>
      <c r="FT478" s="133"/>
      <c r="FU478" s="133"/>
      <c r="FV478" s="133"/>
      <c r="FW478" s="133"/>
      <c r="FX478" s="133"/>
      <c r="FY478" s="133"/>
      <c r="FZ478" s="133"/>
      <c r="GA478" s="133"/>
      <c r="GB478" s="133"/>
      <c r="GC478" s="133"/>
      <c r="GD478" s="133"/>
      <c r="GE478" s="133"/>
      <c r="GF478" s="133"/>
      <c r="GG478" s="133"/>
      <c r="GH478" s="133"/>
      <c r="GI478" s="133"/>
      <c r="GJ478" s="133"/>
      <c r="GK478" s="133"/>
      <c r="GL478" s="133"/>
      <c r="GM478" s="133"/>
      <c r="GN478" s="133"/>
      <c r="GO478" s="133"/>
      <c r="GP478" s="133"/>
      <c r="GQ478" s="133"/>
      <c r="GR478" s="133"/>
      <c r="GS478" s="133"/>
    </row>
    <row r="479" spans="1:201">
      <c r="A479" s="132"/>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c r="CQ479" s="133"/>
      <c r="CR479" s="133"/>
      <c r="CS479" s="133"/>
      <c r="CT479" s="133"/>
      <c r="CU479" s="133"/>
      <c r="CV479" s="133"/>
      <c r="CW479" s="133"/>
      <c r="CX479" s="133"/>
      <c r="CY479" s="133"/>
      <c r="CZ479" s="133"/>
      <c r="DA479" s="133"/>
      <c r="DB479" s="133"/>
      <c r="DC479" s="133"/>
      <c r="DD479" s="133"/>
      <c r="DE479" s="133"/>
      <c r="DF479" s="133"/>
      <c r="DG479" s="133"/>
      <c r="DH479" s="133"/>
      <c r="DI479" s="133"/>
      <c r="DJ479" s="133"/>
      <c r="DK479" s="133"/>
      <c r="DL479" s="133"/>
      <c r="DM479" s="133"/>
      <c r="DN479" s="133"/>
      <c r="DO479" s="133"/>
      <c r="DP479" s="133"/>
      <c r="DQ479" s="133"/>
      <c r="DR479" s="133"/>
      <c r="DS479" s="133"/>
      <c r="DT479" s="133"/>
      <c r="DU479" s="133"/>
      <c r="DV479" s="133"/>
      <c r="DW479" s="133"/>
      <c r="DX479" s="133"/>
      <c r="DY479" s="133"/>
      <c r="DZ479" s="133"/>
      <c r="EA479" s="133"/>
      <c r="EB479" s="133"/>
      <c r="EC479" s="133"/>
      <c r="ED479" s="133"/>
      <c r="EE479" s="133"/>
      <c r="EF479" s="133"/>
      <c r="EG479" s="133"/>
      <c r="EH479" s="133"/>
      <c r="EI479" s="133"/>
      <c r="EJ479" s="133"/>
      <c r="EK479" s="133"/>
      <c r="EL479" s="133"/>
      <c r="EM479" s="133"/>
      <c r="EN479" s="133"/>
      <c r="EO479" s="133"/>
      <c r="EP479" s="133"/>
      <c r="EQ479" s="133"/>
      <c r="ER479" s="133"/>
      <c r="ES479" s="133"/>
      <c r="ET479" s="133"/>
      <c r="EU479" s="133"/>
      <c r="EV479" s="133"/>
      <c r="EW479" s="133"/>
      <c r="EX479" s="133"/>
      <c r="EY479" s="133"/>
      <c r="EZ479" s="133"/>
      <c r="FA479" s="133"/>
      <c r="FB479" s="133"/>
      <c r="FC479" s="133"/>
      <c r="FD479" s="133"/>
      <c r="FE479" s="133"/>
      <c r="FF479" s="133"/>
      <c r="FG479" s="133"/>
      <c r="FH479" s="133"/>
      <c r="FI479" s="133"/>
      <c r="FJ479" s="133"/>
      <c r="FK479" s="133"/>
      <c r="FL479" s="133"/>
      <c r="FM479" s="133"/>
      <c r="FN479" s="133"/>
      <c r="FO479" s="133"/>
      <c r="FP479" s="133"/>
      <c r="FQ479" s="133"/>
      <c r="FR479" s="133"/>
      <c r="FS479" s="133"/>
      <c r="FT479" s="133"/>
      <c r="FU479" s="133"/>
      <c r="FV479" s="133"/>
      <c r="FW479" s="133"/>
      <c r="FX479" s="133"/>
      <c r="FY479" s="133"/>
      <c r="FZ479" s="133"/>
      <c r="GA479" s="133"/>
      <c r="GB479" s="133"/>
      <c r="GC479" s="133"/>
      <c r="GD479" s="133"/>
      <c r="GE479" s="133"/>
      <c r="GF479" s="133"/>
      <c r="GG479" s="133"/>
      <c r="GH479" s="133"/>
      <c r="GI479" s="133"/>
      <c r="GJ479" s="133"/>
      <c r="GK479" s="133"/>
      <c r="GL479" s="133"/>
      <c r="GM479" s="133"/>
      <c r="GN479" s="133"/>
      <c r="GO479" s="133"/>
      <c r="GP479" s="133"/>
      <c r="GQ479" s="133"/>
      <c r="GR479" s="133"/>
      <c r="GS479" s="133"/>
    </row>
    <row r="480" spans="1:201">
      <c r="A480" s="132"/>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c r="CQ480" s="133"/>
      <c r="CR480" s="133"/>
      <c r="CS480" s="133"/>
      <c r="CT480" s="133"/>
      <c r="CU480" s="133"/>
      <c r="CV480" s="133"/>
      <c r="CW480" s="133"/>
      <c r="CX480" s="133"/>
      <c r="CY480" s="133"/>
      <c r="CZ480" s="133"/>
      <c r="DA480" s="133"/>
      <c r="DB480" s="133"/>
      <c r="DC480" s="133"/>
      <c r="DD480" s="133"/>
      <c r="DE480" s="133"/>
      <c r="DF480" s="133"/>
      <c r="DG480" s="133"/>
      <c r="DH480" s="133"/>
      <c r="DI480" s="133"/>
      <c r="DJ480" s="133"/>
      <c r="DK480" s="133"/>
      <c r="DL480" s="133"/>
      <c r="DM480" s="133"/>
      <c r="DN480" s="133"/>
      <c r="DO480" s="133"/>
      <c r="DP480" s="133"/>
      <c r="DQ480" s="133"/>
      <c r="DR480" s="133"/>
      <c r="DS480" s="133"/>
      <c r="DT480" s="133"/>
      <c r="DU480" s="133"/>
      <c r="DV480" s="133"/>
      <c r="DW480" s="133"/>
      <c r="DX480" s="133"/>
      <c r="DY480" s="133"/>
      <c r="DZ480" s="133"/>
      <c r="EA480" s="133"/>
      <c r="EB480" s="133"/>
      <c r="EC480" s="133"/>
      <c r="ED480" s="133"/>
      <c r="EE480" s="133"/>
      <c r="EF480" s="133"/>
      <c r="EG480" s="133"/>
      <c r="EH480" s="133"/>
      <c r="EI480" s="133"/>
      <c r="EJ480" s="133"/>
      <c r="EK480" s="133"/>
      <c r="EL480" s="133"/>
      <c r="EM480" s="133"/>
      <c r="EN480" s="133"/>
      <c r="EO480" s="133"/>
      <c r="EP480" s="133"/>
      <c r="EQ480" s="133"/>
      <c r="ER480" s="133"/>
      <c r="ES480" s="133"/>
      <c r="ET480" s="133"/>
      <c r="EU480" s="133"/>
      <c r="EV480" s="133"/>
      <c r="EW480" s="133"/>
      <c r="EX480" s="133"/>
      <c r="EY480" s="133"/>
      <c r="EZ480" s="133"/>
      <c r="FA480" s="133"/>
      <c r="FB480" s="133"/>
      <c r="FC480" s="133"/>
      <c r="FD480" s="133"/>
      <c r="FE480" s="133"/>
      <c r="FF480" s="133"/>
      <c r="FG480" s="133"/>
      <c r="FH480" s="133"/>
      <c r="FI480" s="133"/>
      <c r="FJ480" s="133"/>
      <c r="FK480" s="133"/>
      <c r="FL480" s="133"/>
      <c r="FM480" s="133"/>
      <c r="FN480" s="133"/>
      <c r="FO480" s="133"/>
      <c r="FP480" s="133"/>
      <c r="FQ480" s="133"/>
      <c r="FR480" s="133"/>
      <c r="FS480" s="133"/>
      <c r="FT480" s="133"/>
      <c r="FU480" s="133"/>
      <c r="FV480" s="133"/>
      <c r="FW480" s="133"/>
      <c r="FX480" s="133"/>
      <c r="FY480" s="133"/>
      <c r="FZ480" s="133"/>
      <c r="GA480" s="133"/>
      <c r="GB480" s="133"/>
      <c r="GC480" s="133"/>
      <c r="GD480" s="133"/>
      <c r="GE480" s="133"/>
      <c r="GF480" s="133"/>
      <c r="GG480" s="133"/>
      <c r="GH480" s="133"/>
      <c r="GI480" s="133"/>
      <c r="GJ480" s="133"/>
      <c r="GK480" s="133"/>
      <c r="GL480" s="133"/>
      <c r="GM480" s="133"/>
      <c r="GN480" s="133"/>
      <c r="GO480" s="133"/>
      <c r="GP480" s="133"/>
      <c r="GQ480" s="133"/>
      <c r="GR480" s="133"/>
      <c r="GS480" s="133"/>
    </row>
    <row r="481" spans="1:201">
      <c r="A481" s="132"/>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3"/>
      <c r="AY481" s="133"/>
      <c r="AZ481" s="133"/>
      <c r="BA481" s="133"/>
      <c r="BB481" s="133"/>
      <c r="BC481" s="133"/>
      <c r="BD481" s="133"/>
      <c r="BE481" s="133"/>
      <c r="BF481" s="133"/>
      <c r="BG481" s="133"/>
      <c r="BH481" s="133"/>
      <c r="BI481" s="133"/>
      <c r="BJ481" s="133"/>
      <c r="BK481" s="133"/>
      <c r="BL481" s="133"/>
      <c r="BM481" s="133"/>
      <c r="BN481" s="133"/>
      <c r="BO481" s="133"/>
      <c r="BP481" s="133"/>
      <c r="BQ481" s="133"/>
      <c r="BR481" s="133"/>
      <c r="BS481" s="133"/>
      <c r="BT481" s="133"/>
      <c r="BU481" s="133"/>
      <c r="BV481" s="133"/>
      <c r="BW481" s="133"/>
      <c r="BX481" s="133"/>
      <c r="BY481" s="133"/>
      <c r="BZ481" s="133"/>
      <c r="CA481" s="133"/>
      <c r="CB481" s="133"/>
      <c r="CC481" s="133"/>
      <c r="CD481" s="133"/>
      <c r="CE481" s="133"/>
      <c r="CF481" s="133"/>
      <c r="CG481" s="133"/>
      <c r="CH481" s="133"/>
      <c r="CI481" s="133"/>
      <c r="CJ481" s="133"/>
      <c r="CK481" s="133"/>
      <c r="CL481" s="133"/>
      <c r="CM481" s="133"/>
      <c r="CN481" s="133"/>
      <c r="CO481" s="133"/>
      <c r="CP481" s="133"/>
      <c r="CQ481" s="133"/>
      <c r="CR481" s="133"/>
      <c r="CS481" s="133"/>
      <c r="CT481" s="133"/>
      <c r="CU481" s="133"/>
      <c r="CV481" s="133"/>
      <c r="CW481" s="133"/>
      <c r="CX481" s="133"/>
      <c r="CY481" s="133"/>
      <c r="CZ481" s="133"/>
      <c r="DA481" s="133"/>
      <c r="DB481" s="133"/>
      <c r="DC481" s="133"/>
      <c r="DD481" s="133"/>
      <c r="DE481" s="133"/>
      <c r="DF481" s="133"/>
      <c r="DG481" s="133"/>
      <c r="DH481" s="133"/>
      <c r="DI481" s="133"/>
      <c r="DJ481" s="133"/>
      <c r="DK481" s="133"/>
      <c r="DL481" s="133"/>
      <c r="DM481" s="133"/>
      <c r="DN481" s="133"/>
      <c r="DO481" s="133"/>
      <c r="DP481" s="133"/>
      <c r="DQ481" s="133"/>
      <c r="DR481" s="133"/>
      <c r="DS481" s="133"/>
      <c r="DT481" s="133"/>
      <c r="DU481" s="133"/>
      <c r="DV481" s="133"/>
      <c r="DW481" s="133"/>
      <c r="DX481" s="133"/>
      <c r="DY481" s="133"/>
      <c r="DZ481" s="133"/>
      <c r="EA481" s="133"/>
      <c r="EB481" s="133"/>
      <c r="EC481" s="133"/>
      <c r="ED481" s="133"/>
      <c r="EE481" s="133"/>
      <c r="EF481" s="133"/>
      <c r="EG481" s="133"/>
      <c r="EH481" s="133"/>
      <c r="EI481" s="133"/>
      <c r="EJ481" s="133"/>
      <c r="EK481" s="133"/>
      <c r="EL481" s="133"/>
      <c r="EM481" s="133"/>
      <c r="EN481" s="133"/>
      <c r="EO481" s="133"/>
      <c r="EP481" s="133"/>
      <c r="EQ481" s="133"/>
      <c r="ER481" s="133"/>
      <c r="ES481" s="133"/>
      <c r="ET481" s="133"/>
      <c r="EU481" s="133"/>
      <c r="EV481" s="133"/>
      <c r="EW481" s="133"/>
      <c r="EX481" s="133"/>
      <c r="EY481" s="133"/>
      <c r="EZ481" s="133"/>
      <c r="FA481" s="133"/>
      <c r="FB481" s="133"/>
      <c r="FC481" s="133"/>
      <c r="FD481" s="133"/>
      <c r="FE481" s="133"/>
      <c r="FF481" s="133"/>
      <c r="FG481" s="133"/>
      <c r="FH481" s="133"/>
      <c r="FI481" s="133"/>
      <c r="FJ481" s="133"/>
      <c r="FK481" s="133"/>
      <c r="FL481" s="133"/>
      <c r="FM481" s="133"/>
      <c r="FN481" s="133"/>
      <c r="FO481" s="133"/>
      <c r="FP481" s="133"/>
      <c r="FQ481" s="133"/>
      <c r="FR481" s="133"/>
      <c r="FS481" s="133"/>
      <c r="FT481" s="133"/>
      <c r="FU481" s="133"/>
      <c r="FV481" s="133"/>
      <c r="FW481" s="133"/>
      <c r="FX481" s="133"/>
      <c r="FY481" s="133"/>
      <c r="FZ481" s="133"/>
      <c r="GA481" s="133"/>
      <c r="GB481" s="133"/>
      <c r="GC481" s="133"/>
      <c r="GD481" s="133"/>
      <c r="GE481" s="133"/>
      <c r="GF481" s="133"/>
      <c r="GG481" s="133"/>
      <c r="GH481" s="133"/>
      <c r="GI481" s="133"/>
      <c r="GJ481" s="133"/>
      <c r="GK481" s="133"/>
      <c r="GL481" s="133"/>
      <c r="GM481" s="133"/>
      <c r="GN481" s="133"/>
      <c r="GO481" s="133"/>
      <c r="GP481" s="133"/>
      <c r="GQ481" s="133"/>
      <c r="GR481" s="133"/>
      <c r="GS481" s="133"/>
    </row>
    <row r="482" spans="1:201">
      <c r="A482" s="132"/>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c r="CQ482" s="133"/>
      <c r="CR482" s="133"/>
      <c r="CS482" s="133"/>
      <c r="CT482" s="133"/>
      <c r="CU482" s="133"/>
      <c r="CV482" s="133"/>
      <c r="CW482" s="133"/>
      <c r="CX482" s="133"/>
      <c r="CY482" s="133"/>
      <c r="CZ482" s="133"/>
      <c r="DA482" s="133"/>
      <c r="DB482" s="133"/>
      <c r="DC482" s="133"/>
      <c r="DD482" s="133"/>
      <c r="DE482" s="133"/>
      <c r="DF482" s="133"/>
      <c r="DG482" s="133"/>
      <c r="DH482" s="133"/>
      <c r="DI482" s="133"/>
      <c r="DJ482" s="133"/>
      <c r="DK482" s="133"/>
      <c r="DL482" s="133"/>
      <c r="DM482" s="133"/>
      <c r="DN482" s="133"/>
      <c r="DO482" s="133"/>
      <c r="DP482" s="133"/>
      <c r="DQ482" s="133"/>
      <c r="DR482" s="133"/>
      <c r="DS482" s="133"/>
      <c r="DT482" s="133"/>
      <c r="DU482" s="133"/>
      <c r="DV482" s="133"/>
      <c r="DW482" s="133"/>
      <c r="DX482" s="133"/>
      <c r="DY482" s="133"/>
      <c r="DZ482" s="133"/>
      <c r="EA482" s="133"/>
      <c r="EB482" s="133"/>
      <c r="EC482" s="133"/>
      <c r="ED482" s="133"/>
      <c r="EE482" s="133"/>
      <c r="EF482" s="133"/>
      <c r="EG482" s="133"/>
      <c r="EH482" s="133"/>
      <c r="EI482" s="133"/>
      <c r="EJ482" s="133"/>
      <c r="EK482" s="133"/>
      <c r="EL482" s="133"/>
      <c r="EM482" s="133"/>
      <c r="EN482" s="133"/>
      <c r="EO482" s="133"/>
      <c r="EP482" s="133"/>
      <c r="EQ482" s="133"/>
      <c r="ER482" s="133"/>
      <c r="ES482" s="133"/>
      <c r="ET482" s="133"/>
      <c r="EU482" s="133"/>
      <c r="EV482" s="133"/>
      <c r="EW482" s="133"/>
      <c r="EX482" s="133"/>
      <c r="EY482" s="133"/>
      <c r="EZ482" s="133"/>
      <c r="FA482" s="133"/>
      <c r="FB482" s="133"/>
      <c r="FC482" s="133"/>
      <c r="FD482" s="133"/>
      <c r="FE482" s="133"/>
      <c r="FF482" s="133"/>
      <c r="FG482" s="133"/>
      <c r="FH482" s="133"/>
      <c r="FI482" s="133"/>
      <c r="FJ482" s="133"/>
      <c r="FK482" s="133"/>
      <c r="FL482" s="133"/>
      <c r="FM482" s="133"/>
      <c r="FN482" s="133"/>
      <c r="FO482" s="133"/>
      <c r="FP482" s="133"/>
      <c r="FQ482" s="133"/>
      <c r="FR482" s="133"/>
      <c r="FS482" s="133"/>
      <c r="FT482" s="133"/>
      <c r="FU482" s="133"/>
      <c r="FV482" s="133"/>
      <c r="FW482" s="133"/>
      <c r="FX482" s="133"/>
      <c r="FY482" s="133"/>
      <c r="FZ482" s="133"/>
      <c r="GA482" s="133"/>
      <c r="GB482" s="133"/>
      <c r="GC482" s="133"/>
      <c r="GD482" s="133"/>
      <c r="GE482" s="133"/>
      <c r="GF482" s="133"/>
      <c r="GG482" s="133"/>
      <c r="GH482" s="133"/>
      <c r="GI482" s="133"/>
      <c r="GJ482" s="133"/>
      <c r="GK482" s="133"/>
      <c r="GL482" s="133"/>
      <c r="GM482" s="133"/>
      <c r="GN482" s="133"/>
      <c r="GO482" s="133"/>
      <c r="GP482" s="133"/>
      <c r="GQ482" s="133"/>
      <c r="GR482" s="133"/>
      <c r="GS482" s="133"/>
    </row>
    <row r="483" spans="1:201">
      <c r="A483" s="132"/>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c r="CQ483" s="133"/>
      <c r="CR483" s="133"/>
      <c r="CS483" s="133"/>
      <c r="CT483" s="133"/>
      <c r="CU483" s="133"/>
      <c r="CV483" s="133"/>
      <c r="CW483" s="133"/>
      <c r="CX483" s="133"/>
      <c r="CY483" s="133"/>
      <c r="CZ483" s="133"/>
      <c r="DA483" s="133"/>
      <c r="DB483" s="133"/>
      <c r="DC483" s="133"/>
      <c r="DD483" s="133"/>
      <c r="DE483" s="133"/>
      <c r="DF483" s="133"/>
      <c r="DG483" s="133"/>
      <c r="DH483" s="133"/>
      <c r="DI483" s="133"/>
      <c r="DJ483" s="133"/>
      <c r="DK483" s="133"/>
      <c r="DL483" s="133"/>
      <c r="DM483" s="133"/>
      <c r="DN483" s="133"/>
      <c r="DO483" s="133"/>
      <c r="DP483" s="133"/>
      <c r="DQ483" s="133"/>
      <c r="DR483" s="133"/>
      <c r="DS483" s="133"/>
      <c r="DT483" s="133"/>
      <c r="DU483" s="133"/>
      <c r="DV483" s="133"/>
      <c r="DW483" s="133"/>
      <c r="DX483" s="133"/>
      <c r="DY483" s="133"/>
      <c r="DZ483" s="133"/>
      <c r="EA483" s="133"/>
      <c r="EB483" s="133"/>
      <c r="EC483" s="133"/>
      <c r="ED483" s="133"/>
      <c r="EE483" s="133"/>
      <c r="EF483" s="133"/>
      <c r="EG483" s="133"/>
      <c r="EH483" s="133"/>
      <c r="EI483" s="133"/>
      <c r="EJ483" s="133"/>
      <c r="EK483" s="133"/>
      <c r="EL483" s="133"/>
      <c r="EM483" s="133"/>
      <c r="EN483" s="133"/>
      <c r="EO483" s="133"/>
      <c r="EP483" s="133"/>
      <c r="EQ483" s="133"/>
      <c r="ER483" s="133"/>
      <c r="ES483" s="133"/>
      <c r="ET483" s="133"/>
      <c r="EU483" s="133"/>
      <c r="EV483" s="133"/>
      <c r="EW483" s="133"/>
      <c r="EX483" s="133"/>
      <c r="EY483" s="133"/>
      <c r="EZ483" s="133"/>
      <c r="FA483" s="133"/>
      <c r="FB483" s="133"/>
      <c r="FC483" s="133"/>
      <c r="FD483" s="133"/>
      <c r="FE483" s="133"/>
      <c r="FF483" s="133"/>
      <c r="FG483" s="133"/>
      <c r="FH483" s="133"/>
      <c r="FI483" s="133"/>
      <c r="FJ483" s="133"/>
      <c r="FK483" s="133"/>
      <c r="FL483" s="133"/>
      <c r="FM483" s="133"/>
      <c r="FN483" s="133"/>
      <c r="FO483" s="133"/>
      <c r="FP483" s="133"/>
      <c r="FQ483" s="133"/>
      <c r="FR483" s="133"/>
      <c r="FS483" s="133"/>
      <c r="FT483" s="133"/>
      <c r="FU483" s="133"/>
      <c r="FV483" s="133"/>
      <c r="FW483" s="133"/>
      <c r="FX483" s="133"/>
      <c r="FY483" s="133"/>
      <c r="FZ483" s="133"/>
      <c r="GA483" s="133"/>
      <c r="GB483" s="133"/>
      <c r="GC483" s="133"/>
      <c r="GD483" s="133"/>
      <c r="GE483" s="133"/>
      <c r="GF483" s="133"/>
      <c r="GG483" s="133"/>
      <c r="GH483" s="133"/>
      <c r="GI483" s="133"/>
      <c r="GJ483" s="133"/>
      <c r="GK483" s="133"/>
      <c r="GL483" s="133"/>
      <c r="GM483" s="133"/>
      <c r="GN483" s="133"/>
      <c r="GO483" s="133"/>
      <c r="GP483" s="133"/>
      <c r="GQ483" s="133"/>
      <c r="GR483" s="133"/>
      <c r="GS483" s="133"/>
    </row>
    <row r="484" spans="1:201">
      <c r="A484" s="132"/>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c r="CQ484" s="133"/>
      <c r="CR484" s="133"/>
      <c r="CS484" s="133"/>
      <c r="CT484" s="133"/>
      <c r="CU484" s="133"/>
      <c r="CV484" s="133"/>
      <c r="CW484" s="133"/>
      <c r="CX484" s="133"/>
      <c r="CY484" s="133"/>
      <c r="CZ484" s="133"/>
      <c r="DA484" s="133"/>
      <c r="DB484" s="133"/>
      <c r="DC484" s="133"/>
      <c r="DD484" s="133"/>
      <c r="DE484" s="133"/>
      <c r="DF484" s="133"/>
      <c r="DG484" s="133"/>
      <c r="DH484" s="133"/>
      <c r="DI484" s="133"/>
      <c r="DJ484" s="133"/>
      <c r="DK484" s="133"/>
      <c r="DL484" s="133"/>
      <c r="DM484" s="133"/>
      <c r="DN484" s="133"/>
      <c r="DO484" s="133"/>
      <c r="DP484" s="133"/>
      <c r="DQ484" s="133"/>
      <c r="DR484" s="133"/>
      <c r="DS484" s="133"/>
      <c r="DT484" s="133"/>
      <c r="DU484" s="133"/>
      <c r="DV484" s="133"/>
      <c r="DW484" s="133"/>
      <c r="DX484" s="133"/>
      <c r="DY484" s="133"/>
      <c r="DZ484" s="133"/>
      <c r="EA484" s="133"/>
      <c r="EB484" s="133"/>
      <c r="EC484" s="133"/>
      <c r="ED484" s="133"/>
      <c r="EE484" s="133"/>
      <c r="EF484" s="133"/>
      <c r="EG484" s="133"/>
      <c r="EH484" s="133"/>
      <c r="EI484" s="133"/>
      <c r="EJ484" s="133"/>
      <c r="EK484" s="133"/>
      <c r="EL484" s="133"/>
      <c r="EM484" s="133"/>
      <c r="EN484" s="133"/>
      <c r="EO484" s="133"/>
      <c r="EP484" s="133"/>
      <c r="EQ484" s="133"/>
      <c r="ER484" s="133"/>
      <c r="ES484" s="133"/>
      <c r="ET484" s="133"/>
      <c r="EU484" s="133"/>
      <c r="EV484" s="133"/>
      <c r="EW484" s="133"/>
      <c r="EX484" s="133"/>
      <c r="EY484" s="133"/>
      <c r="EZ484" s="133"/>
      <c r="FA484" s="133"/>
      <c r="FB484" s="133"/>
      <c r="FC484" s="133"/>
      <c r="FD484" s="133"/>
      <c r="FE484" s="133"/>
      <c r="FF484" s="133"/>
      <c r="FG484" s="133"/>
      <c r="FH484" s="133"/>
      <c r="FI484" s="133"/>
      <c r="FJ484" s="133"/>
      <c r="FK484" s="133"/>
      <c r="FL484" s="133"/>
      <c r="FM484" s="133"/>
      <c r="FN484" s="133"/>
      <c r="FO484" s="133"/>
      <c r="FP484" s="133"/>
      <c r="FQ484" s="133"/>
      <c r="FR484" s="133"/>
      <c r="FS484" s="133"/>
      <c r="FT484" s="133"/>
      <c r="FU484" s="133"/>
      <c r="FV484" s="133"/>
      <c r="FW484" s="133"/>
      <c r="FX484" s="133"/>
      <c r="FY484" s="133"/>
      <c r="FZ484" s="133"/>
      <c r="GA484" s="133"/>
      <c r="GB484" s="133"/>
      <c r="GC484" s="133"/>
      <c r="GD484" s="133"/>
      <c r="GE484" s="133"/>
      <c r="GF484" s="133"/>
      <c r="GG484" s="133"/>
      <c r="GH484" s="133"/>
      <c r="GI484" s="133"/>
      <c r="GJ484" s="133"/>
      <c r="GK484" s="133"/>
      <c r="GL484" s="133"/>
      <c r="GM484" s="133"/>
      <c r="GN484" s="133"/>
      <c r="GO484" s="133"/>
      <c r="GP484" s="133"/>
      <c r="GQ484" s="133"/>
      <c r="GR484" s="133"/>
      <c r="GS484" s="133"/>
    </row>
    <row r="485" spans="1:201">
      <c r="A485" s="132"/>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c r="CQ485" s="133"/>
      <c r="CR485" s="133"/>
      <c r="CS485" s="133"/>
      <c r="CT485" s="133"/>
      <c r="CU485" s="133"/>
      <c r="CV485" s="133"/>
      <c r="CW485" s="133"/>
      <c r="CX485" s="133"/>
      <c r="CY485" s="133"/>
      <c r="CZ485" s="133"/>
      <c r="DA485" s="133"/>
      <c r="DB485" s="133"/>
      <c r="DC485" s="133"/>
      <c r="DD485" s="133"/>
      <c r="DE485" s="133"/>
      <c r="DF485" s="133"/>
      <c r="DG485" s="133"/>
      <c r="DH485" s="133"/>
      <c r="DI485" s="133"/>
      <c r="DJ485" s="133"/>
      <c r="DK485" s="133"/>
      <c r="DL485" s="133"/>
      <c r="DM485" s="133"/>
      <c r="DN485" s="133"/>
      <c r="DO485" s="133"/>
      <c r="DP485" s="133"/>
      <c r="DQ485" s="133"/>
      <c r="DR485" s="133"/>
      <c r="DS485" s="133"/>
      <c r="DT485" s="133"/>
      <c r="DU485" s="133"/>
      <c r="DV485" s="133"/>
      <c r="DW485" s="133"/>
      <c r="DX485" s="133"/>
      <c r="DY485" s="133"/>
      <c r="DZ485" s="133"/>
      <c r="EA485" s="133"/>
      <c r="EB485" s="133"/>
      <c r="EC485" s="133"/>
      <c r="ED485" s="133"/>
      <c r="EE485" s="133"/>
      <c r="EF485" s="133"/>
      <c r="EG485" s="133"/>
      <c r="EH485" s="133"/>
      <c r="EI485" s="133"/>
      <c r="EJ485" s="133"/>
      <c r="EK485" s="133"/>
      <c r="EL485" s="133"/>
      <c r="EM485" s="133"/>
      <c r="EN485" s="133"/>
      <c r="EO485" s="133"/>
      <c r="EP485" s="133"/>
      <c r="EQ485" s="133"/>
      <c r="ER485" s="133"/>
      <c r="ES485" s="133"/>
      <c r="ET485" s="133"/>
      <c r="EU485" s="133"/>
      <c r="EV485" s="133"/>
      <c r="EW485" s="133"/>
      <c r="EX485" s="133"/>
      <c r="EY485" s="133"/>
      <c r="EZ485" s="133"/>
      <c r="FA485" s="133"/>
      <c r="FB485" s="133"/>
      <c r="FC485" s="133"/>
      <c r="FD485" s="133"/>
      <c r="FE485" s="133"/>
      <c r="FF485" s="133"/>
      <c r="FG485" s="133"/>
      <c r="FH485" s="133"/>
      <c r="FI485" s="133"/>
      <c r="FJ485" s="133"/>
      <c r="FK485" s="133"/>
      <c r="FL485" s="133"/>
      <c r="FM485" s="133"/>
      <c r="FN485" s="133"/>
      <c r="FO485" s="133"/>
      <c r="FP485" s="133"/>
      <c r="FQ485" s="133"/>
      <c r="FR485" s="133"/>
      <c r="FS485" s="133"/>
      <c r="FT485" s="133"/>
      <c r="FU485" s="133"/>
      <c r="FV485" s="133"/>
      <c r="FW485" s="133"/>
      <c r="FX485" s="133"/>
      <c r="FY485" s="133"/>
      <c r="FZ485" s="133"/>
      <c r="GA485" s="133"/>
      <c r="GB485" s="133"/>
      <c r="GC485" s="133"/>
      <c r="GD485" s="133"/>
      <c r="GE485" s="133"/>
      <c r="GF485" s="133"/>
      <c r="GG485" s="133"/>
      <c r="GH485" s="133"/>
      <c r="GI485" s="133"/>
      <c r="GJ485" s="133"/>
      <c r="GK485" s="133"/>
      <c r="GL485" s="133"/>
      <c r="GM485" s="133"/>
      <c r="GN485" s="133"/>
      <c r="GO485" s="133"/>
      <c r="GP485" s="133"/>
      <c r="GQ485" s="133"/>
      <c r="GR485" s="133"/>
      <c r="GS485" s="133"/>
    </row>
    <row r="486" spans="1:201">
      <c r="A486" s="132"/>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c r="CQ486" s="133"/>
      <c r="CR486" s="133"/>
      <c r="CS486" s="133"/>
      <c r="CT486" s="133"/>
      <c r="CU486" s="133"/>
      <c r="CV486" s="133"/>
      <c r="CW486" s="133"/>
      <c r="CX486" s="133"/>
      <c r="CY486" s="133"/>
      <c r="CZ486" s="133"/>
      <c r="DA486" s="133"/>
      <c r="DB486" s="133"/>
      <c r="DC486" s="133"/>
      <c r="DD486" s="133"/>
      <c r="DE486" s="133"/>
      <c r="DF486" s="133"/>
      <c r="DG486" s="133"/>
      <c r="DH486" s="133"/>
      <c r="DI486" s="133"/>
      <c r="DJ486" s="133"/>
      <c r="DK486" s="133"/>
      <c r="DL486" s="133"/>
      <c r="DM486" s="133"/>
      <c r="DN486" s="133"/>
      <c r="DO486" s="133"/>
      <c r="DP486" s="133"/>
      <c r="DQ486" s="133"/>
      <c r="DR486" s="133"/>
      <c r="DS486" s="133"/>
      <c r="DT486" s="133"/>
      <c r="DU486" s="133"/>
      <c r="DV486" s="133"/>
      <c r="DW486" s="133"/>
      <c r="DX486" s="133"/>
      <c r="DY486" s="133"/>
      <c r="DZ486" s="133"/>
      <c r="EA486" s="133"/>
      <c r="EB486" s="133"/>
      <c r="EC486" s="133"/>
      <c r="ED486" s="133"/>
      <c r="EE486" s="133"/>
      <c r="EF486" s="133"/>
      <c r="EG486" s="133"/>
      <c r="EH486" s="133"/>
      <c r="EI486" s="133"/>
      <c r="EJ486" s="133"/>
      <c r="EK486" s="133"/>
      <c r="EL486" s="133"/>
      <c r="EM486" s="133"/>
      <c r="EN486" s="133"/>
      <c r="EO486" s="133"/>
      <c r="EP486" s="133"/>
      <c r="EQ486" s="133"/>
      <c r="ER486" s="133"/>
      <c r="ES486" s="133"/>
      <c r="ET486" s="133"/>
      <c r="EU486" s="133"/>
      <c r="EV486" s="133"/>
      <c r="EW486" s="133"/>
      <c r="EX486" s="133"/>
      <c r="EY486" s="133"/>
      <c r="EZ486" s="133"/>
      <c r="FA486" s="133"/>
      <c r="FB486" s="133"/>
      <c r="FC486" s="133"/>
      <c r="FD486" s="133"/>
      <c r="FE486" s="133"/>
      <c r="FF486" s="133"/>
      <c r="FG486" s="133"/>
      <c r="FH486" s="133"/>
      <c r="FI486" s="133"/>
      <c r="FJ486" s="133"/>
      <c r="FK486" s="133"/>
      <c r="FL486" s="133"/>
      <c r="FM486" s="133"/>
      <c r="FN486" s="133"/>
      <c r="FO486" s="133"/>
      <c r="FP486" s="133"/>
      <c r="FQ486" s="133"/>
      <c r="FR486" s="133"/>
      <c r="FS486" s="133"/>
      <c r="FT486" s="133"/>
      <c r="FU486" s="133"/>
      <c r="FV486" s="133"/>
      <c r="FW486" s="133"/>
      <c r="FX486" s="133"/>
      <c r="FY486" s="133"/>
      <c r="FZ486" s="133"/>
      <c r="GA486" s="133"/>
      <c r="GB486" s="133"/>
      <c r="GC486" s="133"/>
      <c r="GD486" s="133"/>
      <c r="GE486" s="133"/>
      <c r="GF486" s="133"/>
      <c r="GG486" s="133"/>
      <c r="GH486" s="133"/>
      <c r="GI486" s="133"/>
      <c r="GJ486" s="133"/>
      <c r="GK486" s="133"/>
      <c r="GL486" s="133"/>
      <c r="GM486" s="133"/>
      <c r="GN486" s="133"/>
      <c r="GO486" s="133"/>
      <c r="GP486" s="133"/>
      <c r="GQ486" s="133"/>
      <c r="GR486" s="133"/>
      <c r="GS486" s="133"/>
    </row>
    <row r="487" spans="1:201">
      <c r="A487" s="132"/>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c r="CQ487" s="133"/>
      <c r="CR487" s="133"/>
      <c r="CS487" s="133"/>
      <c r="CT487" s="133"/>
      <c r="CU487" s="133"/>
      <c r="CV487" s="133"/>
      <c r="CW487" s="133"/>
      <c r="CX487" s="133"/>
      <c r="CY487" s="133"/>
      <c r="CZ487" s="133"/>
      <c r="DA487" s="133"/>
      <c r="DB487" s="133"/>
      <c r="DC487" s="133"/>
      <c r="DD487" s="133"/>
      <c r="DE487" s="133"/>
      <c r="DF487" s="133"/>
      <c r="DG487" s="133"/>
      <c r="DH487" s="133"/>
      <c r="DI487" s="133"/>
      <c r="DJ487" s="133"/>
      <c r="DK487" s="133"/>
      <c r="DL487" s="133"/>
      <c r="DM487" s="133"/>
      <c r="DN487" s="133"/>
      <c r="DO487" s="133"/>
      <c r="DP487" s="133"/>
      <c r="DQ487" s="133"/>
      <c r="DR487" s="133"/>
      <c r="DS487" s="133"/>
      <c r="DT487" s="133"/>
      <c r="DU487" s="133"/>
      <c r="DV487" s="133"/>
      <c r="DW487" s="133"/>
      <c r="DX487" s="133"/>
      <c r="DY487" s="133"/>
      <c r="DZ487" s="133"/>
      <c r="EA487" s="133"/>
      <c r="EB487" s="133"/>
      <c r="EC487" s="133"/>
      <c r="ED487" s="133"/>
      <c r="EE487" s="133"/>
      <c r="EF487" s="133"/>
      <c r="EG487" s="133"/>
      <c r="EH487" s="133"/>
      <c r="EI487" s="133"/>
      <c r="EJ487" s="133"/>
      <c r="EK487" s="133"/>
      <c r="EL487" s="133"/>
      <c r="EM487" s="133"/>
      <c r="EN487" s="133"/>
      <c r="EO487" s="133"/>
      <c r="EP487" s="133"/>
      <c r="EQ487" s="133"/>
      <c r="ER487" s="133"/>
      <c r="ES487" s="133"/>
      <c r="ET487" s="133"/>
      <c r="EU487" s="133"/>
      <c r="EV487" s="133"/>
      <c r="EW487" s="133"/>
      <c r="EX487" s="133"/>
      <c r="EY487" s="133"/>
      <c r="EZ487" s="133"/>
      <c r="FA487" s="133"/>
      <c r="FB487" s="133"/>
      <c r="FC487" s="133"/>
      <c r="FD487" s="133"/>
      <c r="FE487" s="133"/>
      <c r="FF487" s="133"/>
      <c r="FG487" s="133"/>
      <c r="FH487" s="133"/>
      <c r="FI487" s="133"/>
      <c r="FJ487" s="133"/>
      <c r="FK487" s="133"/>
      <c r="FL487" s="133"/>
      <c r="FM487" s="133"/>
      <c r="FN487" s="133"/>
      <c r="FO487" s="133"/>
      <c r="FP487" s="133"/>
      <c r="FQ487" s="133"/>
      <c r="FR487" s="133"/>
      <c r="FS487" s="133"/>
      <c r="FT487" s="133"/>
      <c r="FU487" s="133"/>
      <c r="FV487" s="133"/>
      <c r="FW487" s="133"/>
      <c r="FX487" s="133"/>
      <c r="FY487" s="133"/>
      <c r="FZ487" s="133"/>
      <c r="GA487" s="133"/>
      <c r="GB487" s="133"/>
      <c r="GC487" s="133"/>
      <c r="GD487" s="133"/>
      <c r="GE487" s="133"/>
      <c r="GF487" s="133"/>
      <c r="GG487" s="133"/>
      <c r="GH487" s="133"/>
      <c r="GI487" s="133"/>
      <c r="GJ487" s="133"/>
      <c r="GK487" s="133"/>
      <c r="GL487" s="133"/>
      <c r="GM487" s="133"/>
      <c r="GN487" s="133"/>
      <c r="GO487" s="133"/>
      <c r="GP487" s="133"/>
      <c r="GQ487" s="133"/>
      <c r="GR487" s="133"/>
      <c r="GS487" s="133"/>
    </row>
    <row r="488" spans="1:201">
      <c r="A488" s="132"/>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c r="CQ488" s="133"/>
      <c r="CR488" s="133"/>
      <c r="CS488" s="133"/>
      <c r="CT488" s="133"/>
      <c r="CU488" s="133"/>
      <c r="CV488" s="133"/>
      <c r="CW488" s="133"/>
      <c r="CX488" s="133"/>
      <c r="CY488" s="133"/>
      <c r="CZ488" s="133"/>
      <c r="DA488" s="133"/>
      <c r="DB488" s="133"/>
      <c r="DC488" s="133"/>
      <c r="DD488" s="133"/>
      <c r="DE488" s="133"/>
      <c r="DF488" s="133"/>
      <c r="DG488" s="133"/>
      <c r="DH488" s="133"/>
      <c r="DI488" s="133"/>
      <c r="DJ488" s="133"/>
      <c r="DK488" s="133"/>
      <c r="DL488" s="133"/>
      <c r="DM488" s="133"/>
      <c r="DN488" s="133"/>
      <c r="DO488" s="133"/>
      <c r="DP488" s="133"/>
      <c r="DQ488" s="133"/>
      <c r="DR488" s="133"/>
      <c r="DS488" s="133"/>
      <c r="DT488" s="133"/>
      <c r="DU488" s="133"/>
      <c r="DV488" s="133"/>
      <c r="DW488" s="133"/>
      <c r="DX488" s="133"/>
      <c r="DY488" s="133"/>
      <c r="DZ488" s="133"/>
      <c r="EA488" s="133"/>
      <c r="EB488" s="133"/>
      <c r="EC488" s="133"/>
      <c r="ED488" s="133"/>
      <c r="EE488" s="133"/>
      <c r="EF488" s="133"/>
      <c r="EG488" s="133"/>
      <c r="EH488" s="133"/>
      <c r="EI488" s="133"/>
      <c r="EJ488" s="133"/>
      <c r="EK488" s="133"/>
      <c r="EL488" s="133"/>
      <c r="EM488" s="133"/>
      <c r="EN488" s="133"/>
      <c r="EO488" s="133"/>
      <c r="EP488" s="133"/>
      <c r="EQ488" s="133"/>
      <c r="ER488" s="133"/>
      <c r="ES488" s="133"/>
      <c r="ET488" s="133"/>
      <c r="EU488" s="133"/>
      <c r="EV488" s="133"/>
      <c r="EW488" s="133"/>
      <c r="EX488" s="133"/>
      <c r="EY488" s="133"/>
      <c r="EZ488" s="133"/>
      <c r="FA488" s="133"/>
      <c r="FB488" s="133"/>
      <c r="FC488" s="133"/>
      <c r="FD488" s="133"/>
      <c r="FE488" s="133"/>
      <c r="FF488" s="133"/>
      <c r="FG488" s="133"/>
      <c r="FH488" s="133"/>
      <c r="FI488" s="133"/>
      <c r="FJ488" s="133"/>
      <c r="FK488" s="133"/>
      <c r="FL488" s="133"/>
      <c r="FM488" s="133"/>
      <c r="FN488" s="133"/>
      <c r="FO488" s="133"/>
      <c r="FP488" s="133"/>
      <c r="FQ488" s="133"/>
      <c r="FR488" s="133"/>
      <c r="FS488" s="133"/>
      <c r="FT488" s="133"/>
      <c r="FU488" s="133"/>
      <c r="FV488" s="133"/>
      <c r="FW488" s="133"/>
      <c r="FX488" s="133"/>
      <c r="FY488" s="133"/>
      <c r="FZ488" s="133"/>
      <c r="GA488" s="133"/>
      <c r="GB488" s="133"/>
      <c r="GC488" s="133"/>
      <c r="GD488" s="133"/>
      <c r="GE488" s="133"/>
      <c r="GF488" s="133"/>
      <c r="GG488" s="133"/>
      <c r="GH488" s="133"/>
      <c r="GI488" s="133"/>
      <c r="GJ488" s="133"/>
      <c r="GK488" s="133"/>
      <c r="GL488" s="133"/>
      <c r="GM488" s="133"/>
      <c r="GN488" s="133"/>
      <c r="GO488" s="133"/>
      <c r="GP488" s="133"/>
      <c r="GQ488" s="133"/>
      <c r="GR488" s="133"/>
      <c r="GS488" s="133"/>
    </row>
    <row r="489" spans="1:201">
      <c r="A489" s="132"/>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c r="CQ489" s="133"/>
      <c r="CR489" s="133"/>
      <c r="CS489" s="133"/>
      <c r="CT489" s="133"/>
      <c r="CU489" s="133"/>
      <c r="CV489" s="133"/>
      <c r="CW489" s="133"/>
      <c r="CX489" s="133"/>
      <c r="CY489" s="133"/>
      <c r="CZ489" s="133"/>
      <c r="DA489" s="133"/>
      <c r="DB489" s="133"/>
      <c r="DC489" s="133"/>
      <c r="DD489" s="133"/>
      <c r="DE489" s="133"/>
      <c r="DF489" s="133"/>
      <c r="DG489" s="133"/>
      <c r="DH489" s="133"/>
      <c r="DI489" s="133"/>
      <c r="DJ489" s="133"/>
      <c r="DK489" s="133"/>
      <c r="DL489" s="133"/>
      <c r="DM489" s="133"/>
      <c r="DN489" s="133"/>
      <c r="DO489" s="133"/>
      <c r="DP489" s="133"/>
      <c r="DQ489" s="133"/>
      <c r="DR489" s="133"/>
      <c r="DS489" s="133"/>
      <c r="DT489" s="133"/>
      <c r="DU489" s="133"/>
      <c r="DV489" s="133"/>
      <c r="DW489" s="133"/>
      <c r="DX489" s="133"/>
      <c r="DY489" s="133"/>
      <c r="DZ489" s="133"/>
      <c r="EA489" s="133"/>
      <c r="EB489" s="133"/>
      <c r="EC489" s="133"/>
      <c r="ED489" s="133"/>
      <c r="EE489" s="133"/>
      <c r="EF489" s="133"/>
      <c r="EG489" s="133"/>
      <c r="EH489" s="133"/>
      <c r="EI489" s="133"/>
      <c r="EJ489" s="133"/>
      <c r="EK489" s="133"/>
      <c r="EL489" s="133"/>
      <c r="EM489" s="133"/>
      <c r="EN489" s="133"/>
      <c r="EO489" s="133"/>
      <c r="EP489" s="133"/>
      <c r="EQ489" s="133"/>
      <c r="ER489" s="133"/>
      <c r="ES489" s="133"/>
      <c r="ET489" s="133"/>
      <c r="EU489" s="133"/>
      <c r="EV489" s="133"/>
      <c r="EW489" s="133"/>
      <c r="EX489" s="133"/>
      <c r="EY489" s="133"/>
      <c r="EZ489" s="133"/>
      <c r="FA489" s="133"/>
      <c r="FB489" s="133"/>
      <c r="FC489" s="133"/>
      <c r="FD489" s="133"/>
      <c r="FE489" s="133"/>
      <c r="FF489" s="133"/>
      <c r="FG489" s="133"/>
      <c r="FH489" s="133"/>
      <c r="FI489" s="133"/>
      <c r="FJ489" s="133"/>
      <c r="FK489" s="133"/>
      <c r="FL489" s="133"/>
      <c r="FM489" s="133"/>
      <c r="FN489" s="133"/>
      <c r="FO489" s="133"/>
      <c r="FP489" s="133"/>
      <c r="FQ489" s="133"/>
      <c r="FR489" s="133"/>
      <c r="FS489" s="133"/>
      <c r="FT489" s="133"/>
      <c r="FU489" s="133"/>
      <c r="FV489" s="133"/>
      <c r="FW489" s="133"/>
      <c r="FX489" s="133"/>
      <c r="FY489" s="133"/>
      <c r="FZ489" s="133"/>
      <c r="GA489" s="133"/>
      <c r="GB489" s="133"/>
      <c r="GC489" s="133"/>
      <c r="GD489" s="133"/>
      <c r="GE489" s="133"/>
      <c r="GF489" s="133"/>
      <c r="GG489" s="133"/>
      <c r="GH489" s="133"/>
      <c r="GI489" s="133"/>
      <c r="GJ489" s="133"/>
      <c r="GK489" s="133"/>
      <c r="GL489" s="133"/>
      <c r="GM489" s="133"/>
      <c r="GN489" s="133"/>
      <c r="GO489" s="133"/>
      <c r="GP489" s="133"/>
      <c r="GQ489" s="133"/>
      <c r="GR489" s="133"/>
      <c r="GS489" s="133"/>
    </row>
    <row r="490" spans="1:201">
      <c r="A490" s="132"/>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c r="CQ490" s="133"/>
      <c r="CR490" s="133"/>
      <c r="CS490" s="133"/>
      <c r="CT490" s="133"/>
      <c r="CU490" s="133"/>
      <c r="CV490" s="133"/>
      <c r="CW490" s="133"/>
      <c r="CX490" s="133"/>
      <c r="CY490" s="133"/>
      <c r="CZ490" s="133"/>
      <c r="DA490" s="133"/>
      <c r="DB490" s="133"/>
      <c r="DC490" s="133"/>
      <c r="DD490" s="133"/>
      <c r="DE490" s="133"/>
      <c r="DF490" s="133"/>
      <c r="DG490" s="133"/>
      <c r="DH490" s="133"/>
      <c r="DI490" s="133"/>
      <c r="DJ490" s="133"/>
      <c r="DK490" s="133"/>
      <c r="DL490" s="133"/>
      <c r="DM490" s="133"/>
      <c r="DN490" s="133"/>
      <c r="DO490" s="133"/>
      <c r="DP490" s="133"/>
      <c r="DQ490" s="133"/>
      <c r="DR490" s="133"/>
      <c r="DS490" s="133"/>
      <c r="DT490" s="133"/>
      <c r="DU490" s="133"/>
      <c r="DV490" s="133"/>
      <c r="DW490" s="133"/>
      <c r="DX490" s="133"/>
      <c r="DY490" s="133"/>
      <c r="DZ490" s="133"/>
      <c r="EA490" s="133"/>
      <c r="EB490" s="133"/>
      <c r="EC490" s="133"/>
      <c r="ED490" s="133"/>
      <c r="EE490" s="133"/>
      <c r="EF490" s="133"/>
      <c r="EG490" s="133"/>
      <c r="EH490" s="133"/>
      <c r="EI490" s="133"/>
      <c r="EJ490" s="133"/>
      <c r="EK490" s="133"/>
      <c r="EL490" s="133"/>
      <c r="EM490" s="133"/>
      <c r="EN490" s="133"/>
      <c r="EO490" s="133"/>
      <c r="EP490" s="133"/>
      <c r="EQ490" s="133"/>
      <c r="ER490" s="133"/>
      <c r="ES490" s="133"/>
      <c r="ET490" s="133"/>
      <c r="EU490" s="133"/>
      <c r="EV490" s="133"/>
      <c r="EW490" s="133"/>
      <c r="EX490" s="133"/>
      <c r="EY490" s="133"/>
      <c r="EZ490" s="133"/>
      <c r="FA490" s="133"/>
      <c r="FB490" s="133"/>
      <c r="FC490" s="133"/>
      <c r="FD490" s="133"/>
      <c r="FE490" s="133"/>
      <c r="FF490" s="133"/>
      <c r="FG490" s="133"/>
      <c r="FH490" s="133"/>
      <c r="FI490" s="133"/>
      <c r="FJ490" s="133"/>
      <c r="FK490" s="133"/>
      <c r="FL490" s="133"/>
      <c r="FM490" s="133"/>
      <c r="FN490" s="133"/>
      <c r="FO490" s="133"/>
      <c r="FP490" s="133"/>
      <c r="FQ490" s="133"/>
      <c r="FR490" s="133"/>
      <c r="FS490" s="133"/>
      <c r="FT490" s="133"/>
      <c r="FU490" s="133"/>
      <c r="FV490" s="133"/>
      <c r="FW490" s="133"/>
      <c r="FX490" s="133"/>
      <c r="FY490" s="133"/>
      <c r="FZ490" s="133"/>
      <c r="GA490" s="133"/>
      <c r="GB490" s="133"/>
      <c r="GC490" s="133"/>
      <c r="GD490" s="133"/>
      <c r="GE490" s="133"/>
      <c r="GF490" s="133"/>
      <c r="GG490" s="133"/>
      <c r="GH490" s="133"/>
      <c r="GI490" s="133"/>
      <c r="GJ490" s="133"/>
      <c r="GK490" s="133"/>
      <c r="GL490" s="133"/>
      <c r="GM490" s="133"/>
      <c r="GN490" s="133"/>
      <c r="GO490" s="133"/>
      <c r="GP490" s="133"/>
      <c r="GQ490" s="133"/>
      <c r="GR490" s="133"/>
      <c r="GS490" s="133"/>
    </row>
    <row r="491" spans="1:201">
      <c r="A491" s="132"/>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c r="CQ491" s="133"/>
      <c r="CR491" s="133"/>
      <c r="CS491" s="133"/>
      <c r="CT491" s="133"/>
      <c r="CU491" s="133"/>
      <c r="CV491" s="133"/>
      <c r="CW491" s="133"/>
      <c r="CX491" s="133"/>
      <c r="CY491" s="133"/>
      <c r="CZ491" s="133"/>
      <c r="DA491" s="133"/>
      <c r="DB491" s="133"/>
      <c r="DC491" s="133"/>
      <c r="DD491" s="133"/>
      <c r="DE491" s="133"/>
      <c r="DF491" s="133"/>
      <c r="DG491" s="133"/>
      <c r="DH491" s="133"/>
      <c r="DI491" s="133"/>
      <c r="DJ491" s="133"/>
      <c r="DK491" s="133"/>
      <c r="DL491" s="133"/>
      <c r="DM491" s="133"/>
      <c r="DN491" s="133"/>
      <c r="DO491" s="133"/>
      <c r="DP491" s="133"/>
      <c r="DQ491" s="133"/>
      <c r="DR491" s="133"/>
      <c r="DS491" s="133"/>
      <c r="DT491" s="133"/>
      <c r="DU491" s="133"/>
      <c r="DV491" s="133"/>
      <c r="DW491" s="133"/>
      <c r="DX491" s="133"/>
      <c r="DY491" s="133"/>
      <c r="DZ491" s="133"/>
      <c r="EA491" s="133"/>
      <c r="EB491" s="133"/>
      <c r="EC491" s="133"/>
      <c r="ED491" s="133"/>
      <c r="EE491" s="133"/>
      <c r="EF491" s="133"/>
      <c r="EG491" s="133"/>
      <c r="EH491" s="133"/>
      <c r="EI491" s="133"/>
      <c r="EJ491" s="133"/>
      <c r="EK491" s="133"/>
      <c r="EL491" s="133"/>
      <c r="EM491" s="133"/>
      <c r="EN491" s="133"/>
      <c r="EO491" s="133"/>
      <c r="EP491" s="133"/>
      <c r="EQ491" s="133"/>
      <c r="ER491" s="133"/>
      <c r="ES491" s="133"/>
      <c r="ET491" s="133"/>
      <c r="EU491" s="133"/>
      <c r="EV491" s="133"/>
      <c r="EW491" s="133"/>
      <c r="EX491" s="133"/>
      <c r="EY491" s="133"/>
      <c r="EZ491" s="133"/>
      <c r="FA491" s="133"/>
      <c r="FB491" s="133"/>
      <c r="FC491" s="133"/>
      <c r="FD491" s="133"/>
      <c r="FE491" s="133"/>
      <c r="FF491" s="133"/>
      <c r="FG491" s="133"/>
      <c r="FH491" s="133"/>
      <c r="FI491" s="133"/>
      <c r="FJ491" s="133"/>
      <c r="FK491" s="133"/>
      <c r="FL491" s="133"/>
      <c r="FM491" s="133"/>
      <c r="FN491" s="133"/>
      <c r="FO491" s="133"/>
      <c r="FP491" s="133"/>
      <c r="FQ491" s="133"/>
      <c r="FR491" s="133"/>
      <c r="FS491" s="133"/>
      <c r="FT491" s="133"/>
      <c r="FU491" s="133"/>
      <c r="FV491" s="133"/>
      <c r="FW491" s="133"/>
      <c r="FX491" s="133"/>
      <c r="FY491" s="133"/>
      <c r="FZ491" s="133"/>
      <c r="GA491" s="133"/>
      <c r="GB491" s="133"/>
      <c r="GC491" s="133"/>
      <c r="GD491" s="133"/>
      <c r="GE491" s="133"/>
      <c r="GF491" s="133"/>
      <c r="GG491" s="133"/>
      <c r="GH491" s="133"/>
      <c r="GI491" s="133"/>
      <c r="GJ491" s="133"/>
      <c r="GK491" s="133"/>
      <c r="GL491" s="133"/>
      <c r="GM491" s="133"/>
      <c r="GN491" s="133"/>
      <c r="GO491" s="133"/>
      <c r="GP491" s="133"/>
      <c r="GQ491" s="133"/>
      <c r="GR491" s="133"/>
      <c r="GS491" s="133"/>
    </row>
    <row r="492" spans="1:201">
      <c r="A492" s="132"/>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133"/>
      <c r="DZ492" s="133"/>
      <c r="EA492" s="133"/>
      <c r="EB492" s="133"/>
      <c r="EC492" s="133"/>
      <c r="ED492" s="133"/>
      <c r="EE492" s="133"/>
      <c r="EF492" s="133"/>
      <c r="EG492" s="133"/>
      <c r="EH492" s="133"/>
      <c r="EI492" s="133"/>
      <c r="EJ492" s="133"/>
      <c r="EK492" s="133"/>
      <c r="EL492" s="133"/>
      <c r="EM492" s="133"/>
      <c r="EN492" s="133"/>
      <c r="EO492" s="133"/>
      <c r="EP492" s="133"/>
      <c r="EQ492" s="133"/>
      <c r="ER492" s="133"/>
      <c r="ES492" s="133"/>
      <c r="ET492" s="133"/>
      <c r="EU492" s="133"/>
      <c r="EV492" s="133"/>
      <c r="EW492" s="133"/>
      <c r="EX492" s="133"/>
      <c r="EY492" s="133"/>
      <c r="EZ492" s="133"/>
      <c r="FA492" s="133"/>
      <c r="FB492" s="133"/>
      <c r="FC492" s="133"/>
      <c r="FD492" s="133"/>
      <c r="FE492" s="133"/>
      <c r="FF492" s="133"/>
      <c r="FG492" s="133"/>
      <c r="FH492" s="133"/>
      <c r="FI492" s="133"/>
      <c r="FJ492" s="133"/>
      <c r="FK492" s="133"/>
      <c r="FL492" s="133"/>
      <c r="FM492" s="133"/>
      <c r="FN492" s="133"/>
      <c r="FO492" s="133"/>
      <c r="FP492" s="133"/>
      <c r="FQ492" s="133"/>
      <c r="FR492" s="133"/>
      <c r="FS492" s="133"/>
      <c r="FT492" s="133"/>
      <c r="FU492" s="133"/>
      <c r="FV492" s="133"/>
      <c r="FW492" s="133"/>
      <c r="FX492" s="133"/>
      <c r="FY492" s="133"/>
      <c r="FZ492" s="133"/>
      <c r="GA492" s="133"/>
      <c r="GB492" s="133"/>
      <c r="GC492" s="133"/>
      <c r="GD492" s="133"/>
      <c r="GE492" s="133"/>
      <c r="GF492" s="133"/>
      <c r="GG492" s="133"/>
      <c r="GH492" s="133"/>
      <c r="GI492" s="133"/>
      <c r="GJ492" s="133"/>
      <c r="GK492" s="133"/>
      <c r="GL492" s="133"/>
      <c r="GM492" s="133"/>
      <c r="GN492" s="133"/>
      <c r="GO492" s="133"/>
      <c r="GP492" s="133"/>
      <c r="GQ492" s="133"/>
      <c r="GR492" s="133"/>
      <c r="GS492" s="133"/>
    </row>
    <row r="493" spans="1:201">
      <c r="A493" s="132"/>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c r="CQ493" s="133"/>
      <c r="CR493" s="133"/>
      <c r="CS493" s="133"/>
      <c r="CT493" s="133"/>
      <c r="CU493" s="133"/>
      <c r="CV493" s="133"/>
      <c r="CW493" s="133"/>
      <c r="CX493" s="133"/>
      <c r="CY493" s="133"/>
      <c r="CZ493" s="133"/>
      <c r="DA493" s="133"/>
      <c r="DB493" s="133"/>
      <c r="DC493" s="133"/>
      <c r="DD493" s="133"/>
      <c r="DE493" s="133"/>
      <c r="DF493" s="133"/>
      <c r="DG493" s="133"/>
      <c r="DH493" s="133"/>
      <c r="DI493" s="133"/>
      <c r="DJ493" s="133"/>
      <c r="DK493" s="133"/>
      <c r="DL493" s="133"/>
      <c r="DM493" s="133"/>
      <c r="DN493" s="133"/>
      <c r="DO493" s="133"/>
      <c r="DP493" s="133"/>
      <c r="DQ493" s="133"/>
      <c r="DR493" s="133"/>
      <c r="DS493" s="133"/>
      <c r="DT493" s="133"/>
      <c r="DU493" s="133"/>
      <c r="DV493" s="133"/>
      <c r="DW493" s="133"/>
      <c r="DX493" s="133"/>
      <c r="DY493" s="133"/>
      <c r="DZ493" s="133"/>
      <c r="EA493" s="133"/>
      <c r="EB493" s="133"/>
      <c r="EC493" s="133"/>
      <c r="ED493" s="133"/>
      <c r="EE493" s="133"/>
      <c r="EF493" s="133"/>
      <c r="EG493" s="133"/>
      <c r="EH493" s="133"/>
      <c r="EI493" s="133"/>
      <c r="EJ493" s="133"/>
      <c r="EK493" s="133"/>
      <c r="EL493" s="133"/>
      <c r="EM493" s="133"/>
      <c r="EN493" s="133"/>
      <c r="EO493" s="133"/>
      <c r="EP493" s="133"/>
      <c r="EQ493" s="133"/>
      <c r="ER493" s="133"/>
      <c r="ES493" s="133"/>
      <c r="ET493" s="133"/>
      <c r="EU493" s="133"/>
      <c r="EV493" s="133"/>
      <c r="EW493" s="133"/>
      <c r="EX493" s="133"/>
      <c r="EY493" s="133"/>
      <c r="EZ493" s="133"/>
      <c r="FA493" s="133"/>
      <c r="FB493" s="133"/>
      <c r="FC493" s="133"/>
      <c r="FD493" s="133"/>
      <c r="FE493" s="133"/>
      <c r="FF493" s="133"/>
      <c r="FG493" s="133"/>
      <c r="FH493" s="133"/>
      <c r="FI493" s="133"/>
      <c r="FJ493" s="133"/>
      <c r="FK493" s="133"/>
      <c r="FL493" s="133"/>
      <c r="FM493" s="133"/>
      <c r="FN493" s="133"/>
      <c r="FO493" s="133"/>
      <c r="FP493" s="133"/>
      <c r="FQ493" s="133"/>
      <c r="FR493" s="133"/>
      <c r="FS493" s="133"/>
      <c r="FT493" s="133"/>
      <c r="FU493" s="133"/>
      <c r="FV493" s="133"/>
      <c r="FW493" s="133"/>
      <c r="FX493" s="133"/>
      <c r="FY493" s="133"/>
      <c r="FZ493" s="133"/>
      <c r="GA493" s="133"/>
      <c r="GB493" s="133"/>
      <c r="GC493" s="133"/>
      <c r="GD493" s="133"/>
      <c r="GE493" s="133"/>
      <c r="GF493" s="133"/>
      <c r="GG493" s="133"/>
      <c r="GH493" s="133"/>
      <c r="GI493" s="133"/>
      <c r="GJ493" s="133"/>
      <c r="GK493" s="133"/>
      <c r="GL493" s="133"/>
      <c r="GM493" s="133"/>
      <c r="GN493" s="133"/>
      <c r="GO493" s="133"/>
      <c r="GP493" s="133"/>
      <c r="GQ493" s="133"/>
      <c r="GR493" s="133"/>
      <c r="GS493" s="133"/>
    </row>
    <row r="494" spans="1:201">
      <c r="A494" s="132"/>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c r="CQ494" s="133"/>
      <c r="CR494" s="133"/>
      <c r="CS494" s="133"/>
      <c r="CT494" s="133"/>
      <c r="CU494" s="133"/>
      <c r="CV494" s="133"/>
      <c r="CW494" s="133"/>
      <c r="CX494" s="133"/>
      <c r="CY494" s="133"/>
      <c r="CZ494" s="133"/>
      <c r="DA494" s="133"/>
      <c r="DB494" s="133"/>
      <c r="DC494" s="133"/>
      <c r="DD494" s="133"/>
      <c r="DE494" s="133"/>
      <c r="DF494" s="133"/>
      <c r="DG494" s="133"/>
      <c r="DH494" s="133"/>
      <c r="DI494" s="133"/>
      <c r="DJ494" s="133"/>
      <c r="DK494" s="133"/>
      <c r="DL494" s="133"/>
      <c r="DM494" s="133"/>
      <c r="DN494" s="133"/>
      <c r="DO494" s="133"/>
      <c r="DP494" s="133"/>
      <c r="DQ494" s="133"/>
      <c r="DR494" s="133"/>
      <c r="DS494" s="133"/>
      <c r="DT494" s="133"/>
      <c r="DU494" s="133"/>
      <c r="DV494" s="133"/>
      <c r="DW494" s="133"/>
      <c r="DX494" s="133"/>
      <c r="DY494" s="133"/>
      <c r="DZ494" s="133"/>
      <c r="EA494" s="133"/>
      <c r="EB494" s="133"/>
      <c r="EC494" s="133"/>
      <c r="ED494" s="133"/>
      <c r="EE494" s="133"/>
      <c r="EF494" s="133"/>
      <c r="EG494" s="133"/>
      <c r="EH494" s="133"/>
      <c r="EI494" s="133"/>
      <c r="EJ494" s="133"/>
      <c r="EK494" s="133"/>
      <c r="EL494" s="133"/>
      <c r="EM494" s="133"/>
      <c r="EN494" s="133"/>
      <c r="EO494" s="133"/>
      <c r="EP494" s="133"/>
      <c r="EQ494" s="133"/>
      <c r="ER494" s="133"/>
      <c r="ES494" s="133"/>
      <c r="ET494" s="133"/>
      <c r="EU494" s="133"/>
      <c r="EV494" s="133"/>
      <c r="EW494" s="133"/>
      <c r="EX494" s="133"/>
      <c r="EY494" s="133"/>
      <c r="EZ494" s="133"/>
      <c r="FA494" s="133"/>
      <c r="FB494" s="133"/>
      <c r="FC494" s="133"/>
      <c r="FD494" s="133"/>
      <c r="FE494" s="133"/>
      <c r="FF494" s="133"/>
      <c r="FG494" s="133"/>
      <c r="FH494" s="133"/>
      <c r="FI494" s="133"/>
      <c r="FJ494" s="133"/>
      <c r="FK494" s="133"/>
      <c r="FL494" s="133"/>
      <c r="FM494" s="133"/>
      <c r="FN494" s="133"/>
      <c r="FO494" s="133"/>
      <c r="FP494" s="133"/>
      <c r="FQ494" s="133"/>
      <c r="FR494" s="133"/>
      <c r="FS494" s="133"/>
      <c r="FT494" s="133"/>
      <c r="FU494" s="133"/>
      <c r="FV494" s="133"/>
      <c r="FW494" s="133"/>
      <c r="FX494" s="133"/>
      <c r="FY494" s="133"/>
      <c r="FZ494" s="133"/>
      <c r="GA494" s="133"/>
      <c r="GB494" s="133"/>
      <c r="GC494" s="133"/>
      <c r="GD494" s="133"/>
      <c r="GE494" s="133"/>
      <c r="GF494" s="133"/>
      <c r="GG494" s="133"/>
      <c r="GH494" s="133"/>
      <c r="GI494" s="133"/>
      <c r="GJ494" s="133"/>
      <c r="GK494" s="133"/>
      <c r="GL494" s="133"/>
      <c r="GM494" s="133"/>
      <c r="GN494" s="133"/>
      <c r="GO494" s="133"/>
      <c r="GP494" s="133"/>
      <c r="GQ494" s="133"/>
      <c r="GR494" s="133"/>
      <c r="GS494" s="133"/>
    </row>
    <row r="495" spans="1:201">
      <c r="A495" s="132"/>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c r="CQ495" s="133"/>
      <c r="CR495" s="133"/>
      <c r="CS495" s="133"/>
      <c r="CT495" s="133"/>
      <c r="CU495" s="133"/>
      <c r="CV495" s="133"/>
      <c r="CW495" s="133"/>
      <c r="CX495" s="133"/>
      <c r="CY495" s="133"/>
      <c r="CZ495" s="133"/>
      <c r="DA495" s="133"/>
      <c r="DB495" s="133"/>
      <c r="DC495" s="133"/>
      <c r="DD495" s="133"/>
      <c r="DE495" s="133"/>
      <c r="DF495" s="133"/>
      <c r="DG495" s="133"/>
      <c r="DH495" s="133"/>
      <c r="DI495" s="133"/>
      <c r="DJ495" s="133"/>
      <c r="DK495" s="133"/>
      <c r="DL495" s="133"/>
      <c r="DM495" s="133"/>
      <c r="DN495" s="133"/>
      <c r="DO495" s="133"/>
      <c r="DP495" s="133"/>
      <c r="DQ495" s="133"/>
      <c r="DR495" s="133"/>
      <c r="DS495" s="133"/>
      <c r="DT495" s="133"/>
      <c r="DU495" s="133"/>
      <c r="DV495" s="133"/>
      <c r="DW495" s="133"/>
      <c r="DX495" s="133"/>
      <c r="DY495" s="133"/>
      <c r="DZ495" s="133"/>
      <c r="EA495" s="133"/>
      <c r="EB495" s="133"/>
      <c r="EC495" s="133"/>
      <c r="ED495" s="133"/>
      <c r="EE495" s="133"/>
      <c r="EF495" s="133"/>
      <c r="EG495" s="133"/>
      <c r="EH495" s="133"/>
      <c r="EI495" s="133"/>
      <c r="EJ495" s="133"/>
      <c r="EK495" s="133"/>
      <c r="EL495" s="133"/>
      <c r="EM495" s="133"/>
      <c r="EN495" s="133"/>
      <c r="EO495" s="133"/>
      <c r="EP495" s="133"/>
      <c r="EQ495" s="133"/>
      <c r="ER495" s="133"/>
      <c r="ES495" s="133"/>
      <c r="ET495" s="133"/>
      <c r="EU495" s="133"/>
      <c r="EV495" s="133"/>
      <c r="EW495" s="133"/>
      <c r="EX495" s="133"/>
      <c r="EY495" s="133"/>
      <c r="EZ495" s="133"/>
      <c r="FA495" s="133"/>
      <c r="FB495" s="133"/>
      <c r="FC495" s="133"/>
      <c r="FD495" s="133"/>
      <c r="FE495" s="133"/>
      <c r="FF495" s="133"/>
      <c r="FG495" s="133"/>
      <c r="FH495" s="133"/>
      <c r="FI495" s="133"/>
      <c r="FJ495" s="133"/>
      <c r="FK495" s="133"/>
      <c r="FL495" s="133"/>
      <c r="FM495" s="133"/>
      <c r="FN495" s="133"/>
      <c r="FO495" s="133"/>
      <c r="FP495" s="133"/>
      <c r="FQ495" s="133"/>
      <c r="FR495" s="133"/>
      <c r="FS495" s="133"/>
      <c r="FT495" s="133"/>
      <c r="FU495" s="133"/>
      <c r="FV495" s="133"/>
      <c r="FW495" s="133"/>
      <c r="FX495" s="133"/>
      <c r="FY495" s="133"/>
      <c r="FZ495" s="133"/>
      <c r="GA495" s="133"/>
      <c r="GB495" s="133"/>
      <c r="GC495" s="133"/>
      <c r="GD495" s="133"/>
      <c r="GE495" s="133"/>
      <c r="GF495" s="133"/>
      <c r="GG495" s="133"/>
      <c r="GH495" s="133"/>
      <c r="GI495" s="133"/>
      <c r="GJ495" s="133"/>
      <c r="GK495" s="133"/>
      <c r="GL495" s="133"/>
      <c r="GM495" s="133"/>
      <c r="GN495" s="133"/>
      <c r="GO495" s="133"/>
      <c r="GP495" s="133"/>
      <c r="GQ495" s="133"/>
      <c r="GR495" s="133"/>
      <c r="GS495" s="133"/>
    </row>
    <row r="496" spans="1:201">
      <c r="A496" s="132"/>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c r="CZ496" s="133"/>
      <c r="DA496" s="133"/>
      <c r="DB496" s="133"/>
      <c r="DC496" s="133"/>
      <c r="DD496" s="133"/>
      <c r="DE496" s="133"/>
      <c r="DF496" s="133"/>
      <c r="DG496" s="133"/>
      <c r="DH496" s="133"/>
      <c r="DI496" s="133"/>
      <c r="DJ496" s="133"/>
      <c r="DK496" s="133"/>
      <c r="DL496" s="133"/>
      <c r="DM496" s="133"/>
      <c r="DN496" s="133"/>
      <c r="DO496" s="133"/>
      <c r="DP496" s="133"/>
      <c r="DQ496" s="133"/>
      <c r="DR496" s="133"/>
      <c r="DS496" s="133"/>
      <c r="DT496" s="133"/>
      <c r="DU496" s="133"/>
      <c r="DV496" s="133"/>
      <c r="DW496" s="133"/>
      <c r="DX496" s="133"/>
      <c r="DY496" s="133"/>
      <c r="DZ496" s="133"/>
      <c r="EA496" s="133"/>
      <c r="EB496" s="133"/>
      <c r="EC496" s="133"/>
      <c r="ED496" s="133"/>
      <c r="EE496" s="133"/>
      <c r="EF496" s="133"/>
      <c r="EG496" s="133"/>
      <c r="EH496" s="133"/>
      <c r="EI496" s="133"/>
      <c r="EJ496" s="133"/>
      <c r="EK496" s="133"/>
      <c r="EL496" s="133"/>
      <c r="EM496" s="133"/>
      <c r="EN496" s="133"/>
      <c r="EO496" s="133"/>
      <c r="EP496" s="133"/>
      <c r="EQ496" s="133"/>
      <c r="ER496" s="133"/>
      <c r="ES496" s="133"/>
      <c r="ET496" s="133"/>
      <c r="EU496" s="133"/>
      <c r="EV496" s="133"/>
      <c r="EW496" s="133"/>
      <c r="EX496" s="133"/>
      <c r="EY496" s="133"/>
      <c r="EZ496" s="133"/>
      <c r="FA496" s="133"/>
      <c r="FB496" s="133"/>
      <c r="FC496" s="133"/>
      <c r="FD496" s="133"/>
      <c r="FE496" s="133"/>
      <c r="FF496" s="133"/>
      <c r="FG496" s="133"/>
      <c r="FH496" s="133"/>
      <c r="FI496" s="133"/>
      <c r="FJ496" s="133"/>
      <c r="FK496" s="133"/>
      <c r="FL496" s="133"/>
      <c r="FM496" s="133"/>
      <c r="FN496" s="133"/>
      <c r="FO496" s="133"/>
      <c r="FP496" s="133"/>
      <c r="FQ496" s="133"/>
      <c r="FR496" s="133"/>
      <c r="FS496" s="133"/>
      <c r="FT496" s="133"/>
      <c r="FU496" s="133"/>
      <c r="FV496" s="133"/>
      <c r="FW496" s="133"/>
      <c r="FX496" s="133"/>
      <c r="FY496" s="133"/>
      <c r="FZ496" s="133"/>
      <c r="GA496" s="133"/>
      <c r="GB496" s="133"/>
      <c r="GC496" s="133"/>
      <c r="GD496" s="133"/>
      <c r="GE496" s="133"/>
      <c r="GF496" s="133"/>
      <c r="GG496" s="133"/>
      <c r="GH496" s="133"/>
      <c r="GI496" s="133"/>
      <c r="GJ496" s="133"/>
      <c r="GK496" s="133"/>
      <c r="GL496" s="133"/>
      <c r="GM496" s="133"/>
      <c r="GN496" s="133"/>
      <c r="GO496" s="133"/>
      <c r="GP496" s="133"/>
      <c r="GQ496" s="133"/>
      <c r="GR496" s="133"/>
      <c r="GS496" s="133"/>
    </row>
    <row r="497" spans="1:201">
      <c r="A497" s="132"/>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c r="CQ497" s="133"/>
      <c r="CR497" s="133"/>
      <c r="CS497" s="133"/>
      <c r="CT497" s="133"/>
      <c r="CU497" s="133"/>
      <c r="CV497" s="133"/>
      <c r="CW497" s="133"/>
      <c r="CX497" s="133"/>
      <c r="CY497" s="133"/>
      <c r="CZ497" s="133"/>
      <c r="DA497" s="133"/>
      <c r="DB497" s="133"/>
      <c r="DC497" s="133"/>
      <c r="DD497" s="133"/>
      <c r="DE497" s="133"/>
      <c r="DF497" s="133"/>
      <c r="DG497" s="133"/>
      <c r="DH497" s="133"/>
      <c r="DI497" s="133"/>
      <c r="DJ497" s="133"/>
      <c r="DK497" s="133"/>
      <c r="DL497" s="133"/>
      <c r="DM497" s="133"/>
      <c r="DN497" s="133"/>
      <c r="DO497" s="133"/>
      <c r="DP497" s="133"/>
      <c r="DQ497" s="133"/>
      <c r="DR497" s="133"/>
      <c r="DS497" s="133"/>
      <c r="DT497" s="133"/>
      <c r="DU497" s="133"/>
      <c r="DV497" s="133"/>
      <c r="DW497" s="133"/>
      <c r="DX497" s="133"/>
      <c r="DY497" s="133"/>
      <c r="DZ497" s="133"/>
      <c r="EA497" s="133"/>
      <c r="EB497" s="133"/>
      <c r="EC497" s="133"/>
      <c r="ED497" s="133"/>
      <c r="EE497" s="133"/>
      <c r="EF497" s="133"/>
      <c r="EG497" s="133"/>
      <c r="EH497" s="133"/>
      <c r="EI497" s="133"/>
      <c r="EJ497" s="133"/>
      <c r="EK497" s="133"/>
      <c r="EL497" s="133"/>
      <c r="EM497" s="133"/>
      <c r="EN497" s="133"/>
      <c r="EO497" s="133"/>
      <c r="EP497" s="133"/>
      <c r="EQ497" s="133"/>
      <c r="ER497" s="133"/>
      <c r="ES497" s="133"/>
      <c r="ET497" s="133"/>
      <c r="EU497" s="133"/>
      <c r="EV497" s="133"/>
      <c r="EW497" s="133"/>
      <c r="EX497" s="133"/>
      <c r="EY497" s="133"/>
      <c r="EZ497" s="133"/>
      <c r="FA497" s="133"/>
      <c r="FB497" s="133"/>
      <c r="FC497" s="133"/>
      <c r="FD497" s="133"/>
      <c r="FE497" s="133"/>
      <c r="FF497" s="133"/>
      <c r="FG497" s="133"/>
      <c r="FH497" s="133"/>
      <c r="FI497" s="133"/>
      <c r="FJ497" s="133"/>
      <c r="FK497" s="133"/>
      <c r="FL497" s="133"/>
      <c r="FM497" s="133"/>
      <c r="FN497" s="133"/>
      <c r="FO497" s="133"/>
      <c r="FP497" s="133"/>
      <c r="FQ497" s="133"/>
      <c r="FR497" s="133"/>
      <c r="FS497" s="133"/>
      <c r="FT497" s="133"/>
      <c r="FU497" s="133"/>
      <c r="FV497" s="133"/>
      <c r="FW497" s="133"/>
      <c r="FX497" s="133"/>
      <c r="FY497" s="133"/>
      <c r="FZ497" s="133"/>
      <c r="GA497" s="133"/>
      <c r="GB497" s="133"/>
      <c r="GC497" s="133"/>
      <c r="GD497" s="133"/>
      <c r="GE497" s="133"/>
      <c r="GF497" s="133"/>
      <c r="GG497" s="133"/>
      <c r="GH497" s="133"/>
      <c r="GI497" s="133"/>
      <c r="GJ497" s="133"/>
      <c r="GK497" s="133"/>
      <c r="GL497" s="133"/>
      <c r="GM497" s="133"/>
      <c r="GN497" s="133"/>
      <c r="GO497" s="133"/>
      <c r="GP497" s="133"/>
      <c r="GQ497" s="133"/>
      <c r="GR497" s="133"/>
      <c r="GS497" s="133"/>
    </row>
    <row r="498" spans="1:201">
      <c r="A498" s="132"/>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c r="CQ498" s="133"/>
      <c r="CR498" s="133"/>
      <c r="CS498" s="133"/>
      <c r="CT498" s="133"/>
      <c r="CU498" s="133"/>
      <c r="CV498" s="133"/>
      <c r="CW498" s="133"/>
      <c r="CX498" s="133"/>
      <c r="CY498" s="133"/>
      <c r="CZ498" s="133"/>
      <c r="DA498" s="133"/>
      <c r="DB498" s="133"/>
      <c r="DC498" s="133"/>
      <c r="DD498" s="133"/>
      <c r="DE498" s="133"/>
      <c r="DF498" s="133"/>
      <c r="DG498" s="133"/>
      <c r="DH498" s="133"/>
      <c r="DI498" s="133"/>
      <c r="DJ498" s="133"/>
      <c r="DK498" s="133"/>
      <c r="DL498" s="133"/>
      <c r="DM498" s="133"/>
      <c r="DN498" s="133"/>
      <c r="DO498" s="133"/>
      <c r="DP498" s="133"/>
      <c r="DQ498" s="133"/>
      <c r="DR498" s="133"/>
      <c r="DS498" s="133"/>
      <c r="DT498" s="133"/>
      <c r="DU498" s="133"/>
      <c r="DV498" s="133"/>
      <c r="DW498" s="133"/>
      <c r="DX498" s="133"/>
      <c r="DY498" s="133"/>
      <c r="DZ498" s="133"/>
      <c r="EA498" s="133"/>
      <c r="EB498" s="133"/>
      <c r="EC498" s="133"/>
      <c r="ED498" s="133"/>
      <c r="EE498" s="133"/>
      <c r="EF498" s="133"/>
      <c r="EG498" s="133"/>
      <c r="EH498" s="133"/>
      <c r="EI498" s="133"/>
      <c r="EJ498" s="133"/>
      <c r="EK498" s="133"/>
      <c r="EL498" s="133"/>
      <c r="EM498" s="133"/>
      <c r="EN498" s="133"/>
      <c r="EO498" s="133"/>
      <c r="EP498" s="133"/>
      <c r="EQ498" s="133"/>
      <c r="ER498" s="133"/>
      <c r="ES498" s="133"/>
      <c r="ET498" s="133"/>
      <c r="EU498" s="133"/>
      <c r="EV498" s="133"/>
      <c r="EW498" s="133"/>
      <c r="EX498" s="133"/>
      <c r="EY498" s="133"/>
      <c r="EZ498" s="133"/>
      <c r="FA498" s="133"/>
      <c r="FB498" s="133"/>
      <c r="FC498" s="133"/>
      <c r="FD498" s="133"/>
      <c r="FE498" s="133"/>
      <c r="FF498" s="133"/>
      <c r="FG498" s="133"/>
      <c r="FH498" s="133"/>
      <c r="FI498" s="133"/>
      <c r="FJ498" s="133"/>
      <c r="FK498" s="133"/>
      <c r="FL498" s="133"/>
      <c r="FM498" s="133"/>
      <c r="FN498" s="133"/>
      <c r="FO498" s="133"/>
      <c r="FP498" s="133"/>
      <c r="FQ498" s="133"/>
      <c r="FR498" s="133"/>
      <c r="FS498" s="133"/>
      <c r="FT498" s="133"/>
      <c r="FU498" s="133"/>
      <c r="FV498" s="133"/>
      <c r="FW498" s="133"/>
      <c r="FX498" s="133"/>
      <c r="FY498" s="133"/>
      <c r="FZ498" s="133"/>
      <c r="GA498" s="133"/>
      <c r="GB498" s="133"/>
      <c r="GC498" s="133"/>
      <c r="GD498" s="133"/>
      <c r="GE498" s="133"/>
      <c r="GF498" s="133"/>
      <c r="GG498" s="133"/>
      <c r="GH498" s="133"/>
      <c r="GI498" s="133"/>
      <c r="GJ498" s="133"/>
      <c r="GK498" s="133"/>
      <c r="GL498" s="133"/>
      <c r="GM498" s="133"/>
      <c r="GN498" s="133"/>
      <c r="GO498" s="133"/>
      <c r="GP498" s="133"/>
      <c r="GQ498" s="133"/>
      <c r="GR498" s="133"/>
      <c r="GS498" s="133"/>
    </row>
    <row r="499" spans="1:201">
      <c r="A499" s="132"/>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c r="CQ499" s="133"/>
      <c r="CR499" s="133"/>
      <c r="CS499" s="133"/>
      <c r="CT499" s="133"/>
      <c r="CU499" s="133"/>
      <c r="CV499" s="133"/>
      <c r="CW499" s="133"/>
      <c r="CX499" s="133"/>
      <c r="CY499" s="133"/>
      <c r="CZ499" s="133"/>
      <c r="DA499" s="133"/>
      <c r="DB499" s="133"/>
      <c r="DC499" s="133"/>
      <c r="DD499" s="133"/>
      <c r="DE499" s="133"/>
      <c r="DF499" s="133"/>
      <c r="DG499" s="133"/>
      <c r="DH499" s="133"/>
      <c r="DI499" s="133"/>
      <c r="DJ499" s="133"/>
      <c r="DK499" s="133"/>
      <c r="DL499" s="133"/>
      <c r="DM499" s="133"/>
      <c r="DN499" s="133"/>
      <c r="DO499" s="133"/>
      <c r="DP499" s="133"/>
      <c r="DQ499" s="133"/>
      <c r="DR499" s="133"/>
      <c r="DS499" s="133"/>
      <c r="DT499" s="133"/>
      <c r="DU499" s="133"/>
      <c r="DV499" s="133"/>
      <c r="DW499" s="133"/>
      <c r="DX499" s="133"/>
      <c r="DY499" s="133"/>
      <c r="DZ499" s="133"/>
      <c r="EA499" s="133"/>
      <c r="EB499" s="133"/>
      <c r="EC499" s="133"/>
      <c r="ED499" s="133"/>
      <c r="EE499" s="133"/>
      <c r="EF499" s="133"/>
      <c r="EG499" s="133"/>
      <c r="EH499" s="133"/>
      <c r="EI499" s="133"/>
      <c r="EJ499" s="133"/>
      <c r="EK499" s="133"/>
      <c r="EL499" s="133"/>
      <c r="EM499" s="133"/>
      <c r="EN499" s="133"/>
      <c r="EO499" s="133"/>
      <c r="EP499" s="133"/>
      <c r="EQ499" s="133"/>
      <c r="ER499" s="133"/>
      <c r="ES499" s="133"/>
      <c r="ET499" s="133"/>
      <c r="EU499" s="133"/>
      <c r="EV499" s="133"/>
      <c r="EW499" s="133"/>
      <c r="EX499" s="133"/>
      <c r="EY499" s="133"/>
      <c r="EZ499" s="133"/>
      <c r="FA499" s="133"/>
      <c r="FB499" s="133"/>
      <c r="FC499" s="133"/>
      <c r="FD499" s="133"/>
      <c r="FE499" s="133"/>
      <c r="FF499" s="133"/>
      <c r="FG499" s="133"/>
      <c r="FH499" s="133"/>
      <c r="FI499" s="133"/>
      <c r="FJ499" s="133"/>
      <c r="FK499" s="133"/>
      <c r="FL499" s="133"/>
      <c r="FM499" s="133"/>
      <c r="FN499" s="133"/>
      <c r="FO499" s="133"/>
      <c r="FP499" s="133"/>
      <c r="FQ499" s="133"/>
      <c r="FR499" s="133"/>
      <c r="FS499" s="133"/>
      <c r="FT499" s="133"/>
      <c r="FU499" s="133"/>
      <c r="FV499" s="133"/>
      <c r="FW499" s="133"/>
      <c r="FX499" s="133"/>
      <c r="FY499" s="133"/>
      <c r="FZ499" s="133"/>
      <c r="GA499" s="133"/>
      <c r="GB499" s="133"/>
      <c r="GC499" s="133"/>
      <c r="GD499" s="133"/>
      <c r="GE499" s="133"/>
      <c r="GF499" s="133"/>
      <c r="GG499" s="133"/>
      <c r="GH499" s="133"/>
      <c r="GI499" s="133"/>
      <c r="GJ499" s="133"/>
      <c r="GK499" s="133"/>
      <c r="GL499" s="133"/>
      <c r="GM499" s="133"/>
      <c r="GN499" s="133"/>
      <c r="GO499" s="133"/>
      <c r="GP499" s="133"/>
      <c r="GQ499" s="133"/>
      <c r="GR499" s="133"/>
      <c r="GS499" s="133"/>
    </row>
    <row r="500" spans="1:201">
      <c r="A500" s="132"/>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c r="CQ500" s="133"/>
      <c r="CR500" s="133"/>
      <c r="CS500" s="133"/>
      <c r="CT500" s="133"/>
      <c r="CU500" s="133"/>
      <c r="CV500" s="133"/>
      <c r="CW500" s="133"/>
      <c r="CX500" s="133"/>
      <c r="CY500" s="133"/>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3"/>
      <c r="EA500" s="133"/>
      <c r="EB500" s="133"/>
      <c r="EC500" s="133"/>
      <c r="ED500" s="133"/>
      <c r="EE500" s="133"/>
      <c r="EF500" s="133"/>
      <c r="EG500" s="133"/>
      <c r="EH500" s="133"/>
      <c r="EI500" s="133"/>
      <c r="EJ500" s="133"/>
      <c r="EK500" s="133"/>
      <c r="EL500" s="133"/>
      <c r="EM500" s="133"/>
      <c r="EN500" s="133"/>
      <c r="EO500" s="133"/>
      <c r="EP500" s="133"/>
      <c r="EQ500" s="133"/>
      <c r="ER500" s="133"/>
      <c r="ES500" s="133"/>
      <c r="ET500" s="133"/>
      <c r="EU500" s="133"/>
      <c r="EV500" s="133"/>
      <c r="EW500" s="133"/>
      <c r="EX500" s="133"/>
      <c r="EY500" s="133"/>
      <c r="EZ500" s="133"/>
      <c r="FA500" s="133"/>
      <c r="FB500" s="133"/>
      <c r="FC500" s="133"/>
      <c r="FD500" s="133"/>
      <c r="FE500" s="133"/>
      <c r="FF500" s="133"/>
      <c r="FG500" s="133"/>
      <c r="FH500" s="133"/>
      <c r="FI500" s="133"/>
      <c r="FJ500" s="133"/>
      <c r="FK500" s="133"/>
      <c r="FL500" s="133"/>
      <c r="FM500" s="133"/>
      <c r="FN500" s="133"/>
      <c r="FO500" s="133"/>
      <c r="FP500" s="133"/>
      <c r="FQ500" s="133"/>
      <c r="FR500" s="133"/>
      <c r="FS500" s="133"/>
      <c r="FT500" s="133"/>
      <c r="FU500" s="133"/>
      <c r="FV500" s="133"/>
      <c r="FW500" s="133"/>
      <c r="FX500" s="133"/>
      <c r="FY500" s="133"/>
      <c r="FZ500" s="133"/>
      <c r="GA500" s="133"/>
      <c r="GB500" s="133"/>
      <c r="GC500" s="133"/>
      <c r="GD500" s="133"/>
      <c r="GE500" s="133"/>
      <c r="GF500" s="133"/>
      <c r="GG500" s="133"/>
      <c r="GH500" s="133"/>
      <c r="GI500" s="133"/>
      <c r="GJ500" s="133"/>
      <c r="GK500" s="133"/>
      <c r="GL500" s="133"/>
      <c r="GM500" s="133"/>
      <c r="GN500" s="133"/>
      <c r="GO500" s="133"/>
      <c r="GP500" s="133"/>
      <c r="GQ500" s="133"/>
      <c r="GR500" s="133"/>
      <c r="GS500" s="133"/>
    </row>
    <row r="501" spans="1:201">
      <c r="A501" s="132"/>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c r="CQ501" s="133"/>
      <c r="CR501" s="133"/>
      <c r="CS501" s="133"/>
      <c r="CT501" s="133"/>
      <c r="CU501" s="133"/>
      <c r="CV501" s="133"/>
      <c r="CW501" s="133"/>
      <c r="CX501" s="133"/>
      <c r="CY501" s="133"/>
      <c r="CZ501" s="133"/>
      <c r="DA501" s="133"/>
      <c r="DB501" s="133"/>
      <c r="DC501" s="133"/>
      <c r="DD501" s="133"/>
      <c r="DE501" s="133"/>
      <c r="DF501" s="133"/>
      <c r="DG501" s="133"/>
      <c r="DH501" s="133"/>
      <c r="DI501" s="133"/>
      <c r="DJ501" s="133"/>
      <c r="DK501" s="133"/>
      <c r="DL501" s="133"/>
      <c r="DM501" s="133"/>
      <c r="DN501" s="133"/>
      <c r="DO501" s="133"/>
      <c r="DP501" s="133"/>
      <c r="DQ501" s="133"/>
      <c r="DR501" s="133"/>
      <c r="DS501" s="133"/>
      <c r="DT501" s="133"/>
      <c r="DU501" s="133"/>
      <c r="DV501" s="133"/>
      <c r="DW501" s="133"/>
      <c r="DX501" s="133"/>
      <c r="DY501" s="133"/>
      <c r="DZ501" s="133"/>
      <c r="EA501" s="133"/>
      <c r="EB501" s="133"/>
      <c r="EC501" s="133"/>
      <c r="ED501" s="133"/>
      <c r="EE501" s="133"/>
      <c r="EF501" s="133"/>
      <c r="EG501" s="133"/>
      <c r="EH501" s="133"/>
      <c r="EI501" s="133"/>
      <c r="EJ501" s="133"/>
      <c r="EK501" s="133"/>
      <c r="EL501" s="133"/>
      <c r="EM501" s="133"/>
      <c r="EN501" s="133"/>
      <c r="EO501" s="133"/>
      <c r="EP501" s="133"/>
      <c r="EQ501" s="133"/>
      <c r="ER501" s="133"/>
      <c r="ES501" s="133"/>
      <c r="ET501" s="133"/>
      <c r="EU501" s="133"/>
      <c r="EV501" s="133"/>
      <c r="EW501" s="133"/>
      <c r="EX501" s="133"/>
      <c r="EY501" s="133"/>
      <c r="EZ501" s="133"/>
      <c r="FA501" s="133"/>
      <c r="FB501" s="133"/>
      <c r="FC501" s="133"/>
      <c r="FD501" s="133"/>
      <c r="FE501" s="133"/>
      <c r="FF501" s="133"/>
      <c r="FG501" s="133"/>
      <c r="FH501" s="133"/>
      <c r="FI501" s="133"/>
      <c r="FJ501" s="133"/>
      <c r="FK501" s="133"/>
      <c r="FL501" s="133"/>
      <c r="FM501" s="133"/>
      <c r="FN501" s="133"/>
      <c r="FO501" s="133"/>
      <c r="FP501" s="133"/>
      <c r="FQ501" s="133"/>
      <c r="FR501" s="133"/>
      <c r="FS501" s="133"/>
      <c r="FT501" s="133"/>
      <c r="FU501" s="133"/>
      <c r="FV501" s="133"/>
      <c r="FW501" s="133"/>
      <c r="FX501" s="133"/>
      <c r="FY501" s="133"/>
      <c r="FZ501" s="133"/>
      <c r="GA501" s="133"/>
      <c r="GB501" s="133"/>
      <c r="GC501" s="133"/>
      <c r="GD501" s="133"/>
      <c r="GE501" s="133"/>
      <c r="GF501" s="133"/>
      <c r="GG501" s="133"/>
      <c r="GH501" s="133"/>
      <c r="GI501" s="133"/>
      <c r="GJ501" s="133"/>
      <c r="GK501" s="133"/>
      <c r="GL501" s="133"/>
      <c r="GM501" s="133"/>
      <c r="GN501" s="133"/>
      <c r="GO501" s="133"/>
      <c r="GP501" s="133"/>
      <c r="GQ501" s="133"/>
      <c r="GR501" s="133"/>
      <c r="GS501" s="133"/>
    </row>
    <row r="502" spans="1:201">
      <c r="A502" s="132"/>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c r="CQ502" s="133"/>
      <c r="CR502" s="133"/>
      <c r="CS502" s="133"/>
      <c r="CT502" s="133"/>
      <c r="CU502" s="133"/>
      <c r="CV502" s="133"/>
      <c r="CW502" s="133"/>
      <c r="CX502" s="133"/>
      <c r="CY502" s="133"/>
      <c r="CZ502" s="133"/>
      <c r="DA502" s="133"/>
      <c r="DB502" s="133"/>
      <c r="DC502" s="133"/>
      <c r="DD502" s="133"/>
      <c r="DE502" s="133"/>
      <c r="DF502" s="133"/>
      <c r="DG502" s="133"/>
      <c r="DH502" s="133"/>
      <c r="DI502" s="133"/>
      <c r="DJ502" s="133"/>
      <c r="DK502" s="133"/>
      <c r="DL502" s="133"/>
      <c r="DM502" s="133"/>
      <c r="DN502" s="133"/>
      <c r="DO502" s="133"/>
      <c r="DP502" s="133"/>
      <c r="DQ502" s="133"/>
      <c r="DR502" s="133"/>
      <c r="DS502" s="133"/>
      <c r="DT502" s="133"/>
      <c r="DU502" s="133"/>
      <c r="DV502" s="133"/>
      <c r="DW502" s="133"/>
      <c r="DX502" s="133"/>
      <c r="DY502" s="133"/>
      <c r="DZ502" s="133"/>
      <c r="EA502" s="133"/>
      <c r="EB502" s="133"/>
      <c r="EC502" s="133"/>
      <c r="ED502" s="133"/>
      <c r="EE502" s="133"/>
      <c r="EF502" s="133"/>
      <c r="EG502" s="133"/>
      <c r="EH502" s="133"/>
      <c r="EI502" s="133"/>
      <c r="EJ502" s="133"/>
      <c r="EK502" s="133"/>
      <c r="EL502" s="133"/>
      <c r="EM502" s="133"/>
      <c r="EN502" s="133"/>
      <c r="EO502" s="133"/>
      <c r="EP502" s="133"/>
      <c r="EQ502" s="133"/>
      <c r="ER502" s="133"/>
      <c r="ES502" s="133"/>
      <c r="ET502" s="133"/>
      <c r="EU502" s="133"/>
      <c r="EV502" s="133"/>
      <c r="EW502" s="133"/>
      <c r="EX502" s="133"/>
      <c r="EY502" s="133"/>
      <c r="EZ502" s="133"/>
      <c r="FA502" s="133"/>
      <c r="FB502" s="133"/>
      <c r="FC502" s="133"/>
      <c r="FD502" s="133"/>
      <c r="FE502" s="133"/>
      <c r="FF502" s="133"/>
      <c r="FG502" s="133"/>
      <c r="FH502" s="133"/>
      <c r="FI502" s="133"/>
      <c r="FJ502" s="133"/>
      <c r="FK502" s="133"/>
      <c r="FL502" s="133"/>
      <c r="FM502" s="133"/>
      <c r="FN502" s="133"/>
      <c r="FO502" s="133"/>
      <c r="FP502" s="133"/>
      <c r="FQ502" s="133"/>
      <c r="FR502" s="133"/>
      <c r="FS502" s="133"/>
      <c r="FT502" s="133"/>
      <c r="FU502" s="133"/>
      <c r="FV502" s="133"/>
      <c r="FW502" s="133"/>
      <c r="FX502" s="133"/>
      <c r="FY502" s="133"/>
      <c r="FZ502" s="133"/>
      <c r="GA502" s="133"/>
      <c r="GB502" s="133"/>
      <c r="GC502" s="133"/>
      <c r="GD502" s="133"/>
      <c r="GE502" s="133"/>
      <c r="GF502" s="133"/>
      <c r="GG502" s="133"/>
      <c r="GH502" s="133"/>
      <c r="GI502" s="133"/>
      <c r="GJ502" s="133"/>
      <c r="GK502" s="133"/>
      <c r="GL502" s="133"/>
      <c r="GM502" s="133"/>
      <c r="GN502" s="133"/>
      <c r="GO502" s="133"/>
      <c r="GP502" s="133"/>
      <c r="GQ502" s="133"/>
      <c r="GR502" s="133"/>
      <c r="GS502" s="133"/>
    </row>
    <row r="503" spans="1:201">
      <c r="A503" s="132"/>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c r="CQ503" s="133"/>
      <c r="CR503" s="133"/>
      <c r="CS503" s="133"/>
      <c r="CT503" s="133"/>
      <c r="CU503" s="133"/>
      <c r="CV503" s="133"/>
      <c r="CW503" s="133"/>
      <c r="CX503" s="133"/>
      <c r="CY503" s="133"/>
      <c r="CZ503" s="133"/>
      <c r="DA503" s="133"/>
      <c r="DB503" s="133"/>
      <c r="DC503" s="133"/>
      <c r="DD503" s="133"/>
      <c r="DE503" s="133"/>
      <c r="DF503" s="133"/>
      <c r="DG503" s="133"/>
      <c r="DH503" s="133"/>
      <c r="DI503" s="133"/>
      <c r="DJ503" s="133"/>
      <c r="DK503" s="133"/>
      <c r="DL503" s="133"/>
      <c r="DM503" s="133"/>
      <c r="DN503" s="133"/>
      <c r="DO503" s="133"/>
      <c r="DP503" s="133"/>
      <c r="DQ503" s="133"/>
      <c r="DR503" s="133"/>
      <c r="DS503" s="133"/>
      <c r="DT503" s="133"/>
      <c r="DU503" s="133"/>
      <c r="DV503" s="133"/>
      <c r="DW503" s="133"/>
      <c r="DX503" s="133"/>
      <c r="DY503" s="133"/>
      <c r="DZ503" s="133"/>
      <c r="EA503" s="133"/>
      <c r="EB503" s="133"/>
      <c r="EC503" s="133"/>
      <c r="ED503" s="133"/>
      <c r="EE503" s="133"/>
      <c r="EF503" s="133"/>
      <c r="EG503" s="133"/>
      <c r="EH503" s="133"/>
      <c r="EI503" s="133"/>
      <c r="EJ503" s="133"/>
      <c r="EK503" s="133"/>
      <c r="EL503" s="133"/>
      <c r="EM503" s="133"/>
      <c r="EN503" s="133"/>
      <c r="EO503" s="133"/>
      <c r="EP503" s="133"/>
      <c r="EQ503" s="133"/>
      <c r="ER503" s="133"/>
      <c r="ES503" s="133"/>
      <c r="ET503" s="133"/>
      <c r="EU503" s="133"/>
      <c r="EV503" s="133"/>
      <c r="EW503" s="133"/>
      <c r="EX503" s="133"/>
      <c r="EY503" s="133"/>
      <c r="EZ503" s="133"/>
      <c r="FA503" s="133"/>
      <c r="FB503" s="133"/>
      <c r="FC503" s="133"/>
      <c r="FD503" s="133"/>
      <c r="FE503" s="133"/>
      <c r="FF503" s="133"/>
      <c r="FG503" s="133"/>
      <c r="FH503" s="133"/>
      <c r="FI503" s="133"/>
      <c r="FJ503" s="133"/>
      <c r="FK503" s="133"/>
      <c r="FL503" s="133"/>
      <c r="FM503" s="133"/>
      <c r="FN503" s="133"/>
      <c r="FO503" s="133"/>
      <c r="FP503" s="133"/>
      <c r="FQ503" s="133"/>
      <c r="FR503" s="133"/>
      <c r="FS503" s="133"/>
      <c r="FT503" s="133"/>
      <c r="FU503" s="133"/>
      <c r="FV503" s="133"/>
      <c r="FW503" s="133"/>
      <c r="FX503" s="133"/>
      <c r="FY503" s="133"/>
      <c r="FZ503" s="133"/>
      <c r="GA503" s="133"/>
      <c r="GB503" s="133"/>
      <c r="GC503" s="133"/>
      <c r="GD503" s="133"/>
      <c r="GE503" s="133"/>
      <c r="GF503" s="133"/>
      <c r="GG503" s="133"/>
      <c r="GH503" s="133"/>
      <c r="GI503" s="133"/>
      <c r="GJ503" s="133"/>
      <c r="GK503" s="133"/>
      <c r="GL503" s="133"/>
      <c r="GM503" s="133"/>
      <c r="GN503" s="133"/>
      <c r="GO503" s="133"/>
      <c r="GP503" s="133"/>
      <c r="GQ503" s="133"/>
      <c r="GR503" s="133"/>
      <c r="GS503" s="133"/>
    </row>
    <row r="504" spans="1:201">
      <c r="A504" s="132"/>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c r="CQ504" s="133"/>
      <c r="CR504" s="133"/>
      <c r="CS504" s="133"/>
      <c r="CT504" s="133"/>
      <c r="CU504" s="133"/>
      <c r="CV504" s="133"/>
      <c r="CW504" s="133"/>
      <c r="CX504" s="133"/>
      <c r="CY504" s="133"/>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3"/>
      <c r="EA504" s="133"/>
      <c r="EB504" s="133"/>
      <c r="EC504" s="133"/>
      <c r="ED504" s="133"/>
      <c r="EE504" s="133"/>
      <c r="EF504" s="133"/>
      <c r="EG504" s="133"/>
      <c r="EH504" s="133"/>
      <c r="EI504" s="133"/>
      <c r="EJ504" s="133"/>
      <c r="EK504" s="133"/>
      <c r="EL504" s="133"/>
      <c r="EM504" s="133"/>
      <c r="EN504" s="133"/>
      <c r="EO504" s="133"/>
      <c r="EP504" s="133"/>
      <c r="EQ504" s="133"/>
      <c r="ER504" s="133"/>
      <c r="ES504" s="133"/>
      <c r="ET504" s="133"/>
      <c r="EU504" s="133"/>
      <c r="EV504" s="133"/>
      <c r="EW504" s="133"/>
      <c r="EX504" s="133"/>
      <c r="EY504" s="133"/>
      <c r="EZ504" s="133"/>
      <c r="FA504" s="133"/>
      <c r="FB504" s="133"/>
      <c r="FC504" s="133"/>
      <c r="FD504" s="133"/>
      <c r="FE504" s="133"/>
      <c r="FF504" s="133"/>
      <c r="FG504" s="133"/>
      <c r="FH504" s="133"/>
      <c r="FI504" s="133"/>
      <c r="FJ504" s="133"/>
      <c r="FK504" s="133"/>
      <c r="FL504" s="133"/>
      <c r="FM504" s="133"/>
      <c r="FN504" s="133"/>
      <c r="FO504" s="133"/>
      <c r="FP504" s="133"/>
      <c r="FQ504" s="133"/>
      <c r="FR504" s="133"/>
      <c r="FS504" s="133"/>
      <c r="FT504" s="133"/>
      <c r="FU504" s="133"/>
      <c r="FV504" s="133"/>
      <c r="FW504" s="133"/>
      <c r="FX504" s="133"/>
      <c r="FY504" s="133"/>
      <c r="FZ504" s="133"/>
      <c r="GA504" s="133"/>
      <c r="GB504" s="133"/>
      <c r="GC504" s="133"/>
      <c r="GD504" s="133"/>
      <c r="GE504" s="133"/>
      <c r="GF504" s="133"/>
      <c r="GG504" s="133"/>
      <c r="GH504" s="133"/>
      <c r="GI504" s="133"/>
      <c r="GJ504" s="133"/>
      <c r="GK504" s="133"/>
      <c r="GL504" s="133"/>
      <c r="GM504" s="133"/>
      <c r="GN504" s="133"/>
      <c r="GO504" s="133"/>
      <c r="GP504" s="133"/>
      <c r="GQ504" s="133"/>
      <c r="GR504" s="133"/>
      <c r="GS504" s="133"/>
    </row>
    <row r="505" spans="1:201">
      <c r="A505" s="132"/>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c r="CQ505" s="133"/>
      <c r="CR505" s="133"/>
      <c r="CS505" s="133"/>
      <c r="CT505" s="133"/>
      <c r="CU505" s="133"/>
      <c r="CV505" s="133"/>
      <c r="CW505" s="133"/>
      <c r="CX505" s="133"/>
      <c r="CY505" s="133"/>
      <c r="CZ505" s="133"/>
      <c r="DA505" s="133"/>
      <c r="DB505" s="133"/>
      <c r="DC505" s="133"/>
      <c r="DD505" s="133"/>
      <c r="DE505" s="133"/>
      <c r="DF505" s="133"/>
      <c r="DG505" s="133"/>
      <c r="DH505" s="133"/>
      <c r="DI505" s="133"/>
      <c r="DJ505" s="133"/>
      <c r="DK505" s="133"/>
      <c r="DL505" s="133"/>
      <c r="DM505" s="133"/>
      <c r="DN505" s="133"/>
      <c r="DO505" s="133"/>
      <c r="DP505" s="133"/>
      <c r="DQ505" s="133"/>
      <c r="DR505" s="133"/>
      <c r="DS505" s="133"/>
      <c r="DT505" s="133"/>
      <c r="DU505" s="133"/>
      <c r="DV505" s="133"/>
      <c r="DW505" s="133"/>
      <c r="DX505" s="133"/>
      <c r="DY505" s="133"/>
      <c r="DZ505" s="133"/>
      <c r="EA505" s="133"/>
      <c r="EB505" s="133"/>
      <c r="EC505" s="133"/>
      <c r="ED505" s="133"/>
      <c r="EE505" s="133"/>
      <c r="EF505" s="133"/>
      <c r="EG505" s="133"/>
      <c r="EH505" s="133"/>
      <c r="EI505" s="133"/>
      <c r="EJ505" s="133"/>
      <c r="EK505" s="133"/>
      <c r="EL505" s="133"/>
      <c r="EM505" s="133"/>
      <c r="EN505" s="133"/>
      <c r="EO505" s="133"/>
      <c r="EP505" s="133"/>
      <c r="EQ505" s="133"/>
      <c r="ER505" s="133"/>
      <c r="ES505" s="133"/>
      <c r="ET505" s="133"/>
      <c r="EU505" s="133"/>
      <c r="EV505" s="133"/>
      <c r="EW505" s="133"/>
      <c r="EX505" s="133"/>
      <c r="EY505" s="133"/>
      <c r="EZ505" s="133"/>
      <c r="FA505" s="133"/>
      <c r="FB505" s="133"/>
      <c r="FC505" s="133"/>
      <c r="FD505" s="133"/>
      <c r="FE505" s="133"/>
      <c r="FF505" s="133"/>
      <c r="FG505" s="133"/>
      <c r="FH505" s="133"/>
      <c r="FI505" s="133"/>
      <c r="FJ505" s="133"/>
      <c r="FK505" s="133"/>
      <c r="FL505" s="133"/>
      <c r="FM505" s="133"/>
      <c r="FN505" s="133"/>
      <c r="FO505" s="133"/>
      <c r="FP505" s="133"/>
      <c r="FQ505" s="133"/>
      <c r="FR505" s="133"/>
      <c r="FS505" s="133"/>
      <c r="FT505" s="133"/>
      <c r="FU505" s="133"/>
      <c r="FV505" s="133"/>
      <c r="FW505" s="133"/>
      <c r="FX505" s="133"/>
      <c r="FY505" s="133"/>
      <c r="FZ505" s="133"/>
      <c r="GA505" s="133"/>
      <c r="GB505" s="133"/>
      <c r="GC505" s="133"/>
      <c r="GD505" s="133"/>
      <c r="GE505" s="133"/>
      <c r="GF505" s="133"/>
      <c r="GG505" s="133"/>
      <c r="GH505" s="133"/>
      <c r="GI505" s="133"/>
      <c r="GJ505" s="133"/>
      <c r="GK505" s="133"/>
      <c r="GL505" s="133"/>
      <c r="GM505" s="133"/>
      <c r="GN505" s="133"/>
      <c r="GO505" s="133"/>
      <c r="GP505" s="133"/>
      <c r="GQ505" s="133"/>
      <c r="GR505" s="133"/>
      <c r="GS505" s="133"/>
    </row>
    <row r="506" spans="1:201">
      <c r="A506" s="132"/>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c r="CQ506" s="133"/>
      <c r="CR506" s="133"/>
      <c r="CS506" s="133"/>
      <c r="CT506" s="133"/>
      <c r="CU506" s="133"/>
      <c r="CV506" s="133"/>
      <c r="CW506" s="133"/>
      <c r="CX506" s="133"/>
      <c r="CY506" s="133"/>
      <c r="CZ506" s="133"/>
      <c r="DA506" s="133"/>
      <c r="DB506" s="133"/>
      <c r="DC506" s="133"/>
      <c r="DD506" s="133"/>
      <c r="DE506" s="133"/>
      <c r="DF506" s="133"/>
      <c r="DG506" s="133"/>
      <c r="DH506" s="133"/>
      <c r="DI506" s="133"/>
      <c r="DJ506" s="133"/>
      <c r="DK506" s="133"/>
      <c r="DL506" s="133"/>
      <c r="DM506" s="133"/>
      <c r="DN506" s="133"/>
      <c r="DO506" s="133"/>
      <c r="DP506" s="133"/>
      <c r="DQ506" s="133"/>
      <c r="DR506" s="133"/>
      <c r="DS506" s="133"/>
      <c r="DT506" s="133"/>
      <c r="DU506" s="133"/>
      <c r="DV506" s="133"/>
      <c r="DW506" s="133"/>
      <c r="DX506" s="133"/>
      <c r="DY506" s="133"/>
      <c r="DZ506" s="133"/>
      <c r="EA506" s="133"/>
      <c r="EB506" s="133"/>
      <c r="EC506" s="133"/>
      <c r="ED506" s="133"/>
      <c r="EE506" s="133"/>
      <c r="EF506" s="133"/>
      <c r="EG506" s="133"/>
      <c r="EH506" s="133"/>
      <c r="EI506" s="133"/>
      <c r="EJ506" s="133"/>
      <c r="EK506" s="133"/>
      <c r="EL506" s="133"/>
      <c r="EM506" s="133"/>
      <c r="EN506" s="133"/>
      <c r="EO506" s="133"/>
      <c r="EP506" s="133"/>
      <c r="EQ506" s="133"/>
      <c r="ER506" s="133"/>
      <c r="ES506" s="133"/>
      <c r="ET506" s="133"/>
      <c r="EU506" s="133"/>
      <c r="EV506" s="133"/>
      <c r="EW506" s="133"/>
      <c r="EX506" s="133"/>
      <c r="EY506" s="133"/>
      <c r="EZ506" s="133"/>
      <c r="FA506" s="133"/>
      <c r="FB506" s="133"/>
      <c r="FC506" s="133"/>
      <c r="FD506" s="133"/>
      <c r="FE506" s="133"/>
      <c r="FF506" s="133"/>
      <c r="FG506" s="133"/>
      <c r="FH506" s="133"/>
      <c r="FI506" s="133"/>
      <c r="FJ506" s="133"/>
      <c r="FK506" s="133"/>
      <c r="FL506" s="133"/>
      <c r="FM506" s="133"/>
      <c r="FN506" s="133"/>
      <c r="FO506" s="133"/>
      <c r="FP506" s="133"/>
      <c r="FQ506" s="133"/>
      <c r="FR506" s="133"/>
      <c r="FS506" s="133"/>
      <c r="FT506" s="133"/>
      <c r="FU506" s="133"/>
      <c r="FV506" s="133"/>
      <c r="FW506" s="133"/>
      <c r="FX506" s="133"/>
      <c r="FY506" s="133"/>
      <c r="FZ506" s="133"/>
      <c r="GA506" s="133"/>
      <c r="GB506" s="133"/>
      <c r="GC506" s="133"/>
      <c r="GD506" s="133"/>
      <c r="GE506" s="133"/>
      <c r="GF506" s="133"/>
      <c r="GG506" s="133"/>
      <c r="GH506" s="133"/>
      <c r="GI506" s="133"/>
      <c r="GJ506" s="133"/>
      <c r="GK506" s="133"/>
      <c r="GL506" s="133"/>
      <c r="GM506" s="133"/>
      <c r="GN506" s="133"/>
      <c r="GO506" s="133"/>
      <c r="GP506" s="133"/>
      <c r="GQ506" s="133"/>
      <c r="GR506" s="133"/>
      <c r="GS506" s="133"/>
    </row>
    <row r="507" spans="1:201">
      <c r="A507" s="132"/>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c r="CQ507" s="133"/>
      <c r="CR507" s="133"/>
      <c r="CS507" s="133"/>
      <c r="CT507" s="133"/>
      <c r="CU507" s="133"/>
      <c r="CV507" s="133"/>
      <c r="CW507" s="133"/>
      <c r="CX507" s="133"/>
      <c r="CY507" s="133"/>
      <c r="CZ507" s="133"/>
      <c r="DA507" s="133"/>
      <c r="DB507" s="133"/>
      <c r="DC507" s="133"/>
      <c r="DD507" s="133"/>
      <c r="DE507" s="133"/>
      <c r="DF507" s="133"/>
      <c r="DG507" s="133"/>
      <c r="DH507" s="133"/>
      <c r="DI507" s="133"/>
      <c r="DJ507" s="133"/>
      <c r="DK507" s="133"/>
      <c r="DL507" s="133"/>
      <c r="DM507" s="133"/>
      <c r="DN507" s="133"/>
      <c r="DO507" s="133"/>
      <c r="DP507" s="133"/>
      <c r="DQ507" s="133"/>
      <c r="DR507" s="133"/>
      <c r="DS507" s="133"/>
      <c r="DT507" s="133"/>
      <c r="DU507" s="133"/>
      <c r="DV507" s="133"/>
      <c r="DW507" s="133"/>
      <c r="DX507" s="133"/>
      <c r="DY507" s="133"/>
      <c r="DZ507" s="133"/>
      <c r="EA507" s="133"/>
      <c r="EB507" s="133"/>
      <c r="EC507" s="133"/>
      <c r="ED507" s="133"/>
      <c r="EE507" s="133"/>
      <c r="EF507" s="133"/>
      <c r="EG507" s="133"/>
      <c r="EH507" s="133"/>
      <c r="EI507" s="133"/>
      <c r="EJ507" s="133"/>
      <c r="EK507" s="133"/>
      <c r="EL507" s="133"/>
      <c r="EM507" s="133"/>
      <c r="EN507" s="133"/>
      <c r="EO507" s="133"/>
      <c r="EP507" s="133"/>
      <c r="EQ507" s="133"/>
      <c r="ER507" s="133"/>
      <c r="ES507" s="133"/>
      <c r="ET507" s="133"/>
      <c r="EU507" s="133"/>
      <c r="EV507" s="133"/>
      <c r="EW507" s="133"/>
      <c r="EX507" s="133"/>
      <c r="EY507" s="133"/>
      <c r="EZ507" s="133"/>
      <c r="FA507" s="133"/>
      <c r="FB507" s="133"/>
      <c r="FC507" s="133"/>
      <c r="FD507" s="133"/>
      <c r="FE507" s="133"/>
      <c r="FF507" s="133"/>
      <c r="FG507" s="133"/>
      <c r="FH507" s="133"/>
      <c r="FI507" s="133"/>
      <c r="FJ507" s="133"/>
      <c r="FK507" s="133"/>
      <c r="FL507" s="133"/>
      <c r="FM507" s="133"/>
      <c r="FN507" s="133"/>
      <c r="FO507" s="133"/>
      <c r="FP507" s="133"/>
      <c r="FQ507" s="133"/>
      <c r="FR507" s="133"/>
      <c r="FS507" s="133"/>
      <c r="FT507" s="133"/>
      <c r="FU507" s="133"/>
      <c r="FV507" s="133"/>
      <c r="FW507" s="133"/>
      <c r="FX507" s="133"/>
      <c r="FY507" s="133"/>
      <c r="FZ507" s="133"/>
      <c r="GA507" s="133"/>
      <c r="GB507" s="133"/>
      <c r="GC507" s="133"/>
      <c r="GD507" s="133"/>
      <c r="GE507" s="133"/>
      <c r="GF507" s="133"/>
      <c r="GG507" s="133"/>
      <c r="GH507" s="133"/>
      <c r="GI507" s="133"/>
      <c r="GJ507" s="133"/>
      <c r="GK507" s="133"/>
      <c r="GL507" s="133"/>
      <c r="GM507" s="133"/>
      <c r="GN507" s="133"/>
      <c r="GO507" s="133"/>
      <c r="GP507" s="133"/>
      <c r="GQ507" s="133"/>
      <c r="GR507" s="133"/>
      <c r="GS507" s="133"/>
    </row>
    <row r="508" spans="1:201">
      <c r="A508" s="132"/>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c r="CQ508" s="133"/>
      <c r="CR508" s="133"/>
      <c r="CS508" s="133"/>
      <c r="CT508" s="133"/>
      <c r="CU508" s="133"/>
      <c r="CV508" s="133"/>
      <c r="CW508" s="133"/>
      <c r="CX508" s="133"/>
      <c r="CY508" s="133"/>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3"/>
      <c r="EA508" s="133"/>
      <c r="EB508" s="133"/>
      <c r="EC508" s="133"/>
      <c r="ED508" s="133"/>
      <c r="EE508" s="133"/>
      <c r="EF508" s="133"/>
      <c r="EG508" s="133"/>
      <c r="EH508" s="133"/>
      <c r="EI508" s="133"/>
      <c r="EJ508" s="133"/>
      <c r="EK508" s="133"/>
      <c r="EL508" s="133"/>
      <c r="EM508" s="133"/>
      <c r="EN508" s="133"/>
      <c r="EO508" s="133"/>
      <c r="EP508" s="133"/>
      <c r="EQ508" s="133"/>
      <c r="ER508" s="133"/>
      <c r="ES508" s="133"/>
      <c r="ET508" s="133"/>
      <c r="EU508" s="133"/>
      <c r="EV508" s="133"/>
      <c r="EW508" s="133"/>
      <c r="EX508" s="133"/>
      <c r="EY508" s="133"/>
      <c r="EZ508" s="133"/>
      <c r="FA508" s="133"/>
      <c r="FB508" s="133"/>
      <c r="FC508" s="133"/>
      <c r="FD508" s="133"/>
      <c r="FE508" s="133"/>
      <c r="FF508" s="133"/>
      <c r="FG508" s="133"/>
      <c r="FH508" s="133"/>
      <c r="FI508" s="133"/>
      <c r="FJ508" s="133"/>
      <c r="FK508" s="133"/>
      <c r="FL508" s="133"/>
      <c r="FM508" s="133"/>
      <c r="FN508" s="133"/>
      <c r="FO508" s="133"/>
      <c r="FP508" s="133"/>
      <c r="FQ508" s="133"/>
      <c r="FR508" s="133"/>
      <c r="FS508" s="133"/>
      <c r="FT508" s="133"/>
      <c r="FU508" s="133"/>
      <c r="FV508" s="133"/>
      <c r="FW508" s="133"/>
      <c r="FX508" s="133"/>
      <c r="FY508" s="133"/>
      <c r="FZ508" s="133"/>
      <c r="GA508" s="133"/>
      <c r="GB508" s="133"/>
      <c r="GC508" s="133"/>
      <c r="GD508" s="133"/>
      <c r="GE508" s="133"/>
      <c r="GF508" s="133"/>
      <c r="GG508" s="133"/>
      <c r="GH508" s="133"/>
      <c r="GI508" s="133"/>
      <c r="GJ508" s="133"/>
      <c r="GK508" s="133"/>
      <c r="GL508" s="133"/>
      <c r="GM508" s="133"/>
      <c r="GN508" s="133"/>
      <c r="GO508" s="133"/>
      <c r="GP508" s="133"/>
      <c r="GQ508" s="133"/>
      <c r="GR508" s="133"/>
      <c r="GS508" s="133"/>
    </row>
    <row r="509" spans="1:201">
      <c r="A509" s="132"/>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c r="CQ509" s="133"/>
      <c r="CR509" s="133"/>
      <c r="CS509" s="133"/>
      <c r="CT509" s="133"/>
      <c r="CU509" s="133"/>
      <c r="CV509" s="133"/>
      <c r="CW509" s="133"/>
      <c r="CX509" s="133"/>
      <c r="CY509" s="133"/>
      <c r="CZ509" s="133"/>
      <c r="DA509" s="133"/>
      <c r="DB509" s="133"/>
      <c r="DC509" s="133"/>
      <c r="DD509" s="133"/>
      <c r="DE509" s="133"/>
      <c r="DF509" s="133"/>
      <c r="DG509" s="133"/>
      <c r="DH509" s="133"/>
      <c r="DI509" s="133"/>
      <c r="DJ509" s="133"/>
      <c r="DK509" s="133"/>
      <c r="DL509" s="133"/>
      <c r="DM509" s="133"/>
      <c r="DN509" s="133"/>
      <c r="DO509" s="133"/>
      <c r="DP509" s="133"/>
      <c r="DQ509" s="133"/>
      <c r="DR509" s="133"/>
      <c r="DS509" s="133"/>
      <c r="DT509" s="133"/>
      <c r="DU509" s="133"/>
      <c r="DV509" s="133"/>
      <c r="DW509" s="133"/>
      <c r="DX509" s="133"/>
      <c r="DY509" s="133"/>
      <c r="DZ509" s="133"/>
      <c r="EA509" s="133"/>
      <c r="EB509" s="133"/>
      <c r="EC509" s="133"/>
      <c r="ED509" s="133"/>
      <c r="EE509" s="133"/>
      <c r="EF509" s="133"/>
      <c r="EG509" s="133"/>
      <c r="EH509" s="133"/>
      <c r="EI509" s="133"/>
      <c r="EJ509" s="133"/>
      <c r="EK509" s="133"/>
      <c r="EL509" s="133"/>
      <c r="EM509" s="133"/>
      <c r="EN509" s="133"/>
      <c r="EO509" s="133"/>
      <c r="EP509" s="133"/>
      <c r="EQ509" s="133"/>
      <c r="ER509" s="133"/>
      <c r="ES509" s="133"/>
      <c r="ET509" s="133"/>
      <c r="EU509" s="133"/>
      <c r="EV509" s="133"/>
      <c r="EW509" s="133"/>
      <c r="EX509" s="133"/>
      <c r="EY509" s="133"/>
      <c r="EZ509" s="133"/>
      <c r="FA509" s="133"/>
      <c r="FB509" s="133"/>
      <c r="FC509" s="133"/>
      <c r="FD509" s="133"/>
      <c r="FE509" s="133"/>
      <c r="FF509" s="133"/>
      <c r="FG509" s="133"/>
      <c r="FH509" s="133"/>
      <c r="FI509" s="133"/>
      <c r="FJ509" s="133"/>
      <c r="FK509" s="133"/>
      <c r="FL509" s="133"/>
      <c r="FM509" s="133"/>
      <c r="FN509" s="133"/>
      <c r="FO509" s="133"/>
      <c r="FP509" s="133"/>
      <c r="FQ509" s="133"/>
      <c r="FR509" s="133"/>
      <c r="FS509" s="133"/>
      <c r="FT509" s="133"/>
      <c r="FU509" s="133"/>
      <c r="FV509" s="133"/>
      <c r="FW509" s="133"/>
      <c r="FX509" s="133"/>
      <c r="FY509" s="133"/>
      <c r="FZ509" s="133"/>
      <c r="GA509" s="133"/>
      <c r="GB509" s="133"/>
      <c r="GC509" s="133"/>
      <c r="GD509" s="133"/>
      <c r="GE509" s="133"/>
      <c r="GF509" s="133"/>
      <c r="GG509" s="133"/>
      <c r="GH509" s="133"/>
      <c r="GI509" s="133"/>
      <c r="GJ509" s="133"/>
      <c r="GK509" s="133"/>
      <c r="GL509" s="133"/>
      <c r="GM509" s="133"/>
      <c r="GN509" s="133"/>
      <c r="GO509" s="133"/>
      <c r="GP509" s="133"/>
      <c r="GQ509" s="133"/>
      <c r="GR509" s="133"/>
      <c r="GS509" s="133"/>
    </row>
    <row r="510" spans="1:201">
      <c r="A510" s="132"/>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c r="CQ510" s="133"/>
      <c r="CR510" s="133"/>
      <c r="CS510" s="133"/>
      <c r="CT510" s="133"/>
      <c r="CU510" s="133"/>
      <c r="CV510" s="133"/>
      <c r="CW510" s="133"/>
      <c r="CX510" s="133"/>
      <c r="CY510" s="133"/>
      <c r="CZ510" s="133"/>
      <c r="DA510" s="133"/>
      <c r="DB510" s="133"/>
      <c r="DC510" s="133"/>
      <c r="DD510" s="133"/>
      <c r="DE510" s="133"/>
      <c r="DF510" s="133"/>
      <c r="DG510" s="133"/>
      <c r="DH510" s="133"/>
      <c r="DI510" s="133"/>
      <c r="DJ510" s="133"/>
      <c r="DK510" s="133"/>
      <c r="DL510" s="133"/>
      <c r="DM510" s="133"/>
      <c r="DN510" s="133"/>
      <c r="DO510" s="133"/>
      <c r="DP510" s="133"/>
      <c r="DQ510" s="133"/>
      <c r="DR510" s="133"/>
      <c r="DS510" s="133"/>
      <c r="DT510" s="133"/>
      <c r="DU510" s="133"/>
      <c r="DV510" s="133"/>
      <c r="DW510" s="133"/>
      <c r="DX510" s="133"/>
      <c r="DY510" s="133"/>
      <c r="DZ510" s="133"/>
      <c r="EA510" s="133"/>
      <c r="EB510" s="133"/>
      <c r="EC510" s="133"/>
      <c r="ED510" s="133"/>
      <c r="EE510" s="133"/>
      <c r="EF510" s="133"/>
      <c r="EG510" s="133"/>
      <c r="EH510" s="133"/>
      <c r="EI510" s="133"/>
      <c r="EJ510" s="133"/>
      <c r="EK510" s="133"/>
      <c r="EL510" s="133"/>
      <c r="EM510" s="133"/>
      <c r="EN510" s="133"/>
      <c r="EO510" s="133"/>
      <c r="EP510" s="133"/>
      <c r="EQ510" s="133"/>
      <c r="ER510" s="133"/>
      <c r="ES510" s="133"/>
      <c r="ET510" s="133"/>
      <c r="EU510" s="133"/>
      <c r="EV510" s="133"/>
      <c r="EW510" s="133"/>
      <c r="EX510" s="133"/>
      <c r="EY510" s="133"/>
      <c r="EZ510" s="133"/>
      <c r="FA510" s="133"/>
      <c r="FB510" s="133"/>
      <c r="FC510" s="133"/>
      <c r="FD510" s="133"/>
      <c r="FE510" s="133"/>
      <c r="FF510" s="133"/>
      <c r="FG510" s="133"/>
      <c r="FH510" s="133"/>
      <c r="FI510" s="133"/>
      <c r="FJ510" s="133"/>
      <c r="FK510" s="133"/>
      <c r="FL510" s="133"/>
      <c r="FM510" s="133"/>
      <c r="FN510" s="133"/>
      <c r="FO510" s="133"/>
      <c r="FP510" s="133"/>
      <c r="FQ510" s="133"/>
      <c r="FR510" s="133"/>
      <c r="FS510" s="133"/>
      <c r="FT510" s="133"/>
      <c r="FU510" s="133"/>
      <c r="FV510" s="133"/>
      <c r="FW510" s="133"/>
      <c r="FX510" s="133"/>
      <c r="FY510" s="133"/>
      <c r="FZ510" s="133"/>
      <c r="GA510" s="133"/>
      <c r="GB510" s="133"/>
      <c r="GC510" s="133"/>
      <c r="GD510" s="133"/>
      <c r="GE510" s="133"/>
      <c r="GF510" s="133"/>
      <c r="GG510" s="133"/>
      <c r="GH510" s="133"/>
      <c r="GI510" s="133"/>
      <c r="GJ510" s="133"/>
      <c r="GK510" s="133"/>
      <c r="GL510" s="133"/>
      <c r="GM510" s="133"/>
      <c r="GN510" s="133"/>
      <c r="GO510" s="133"/>
      <c r="GP510" s="133"/>
      <c r="GQ510" s="133"/>
      <c r="GR510" s="133"/>
      <c r="GS510" s="133"/>
    </row>
    <row r="511" spans="1:201">
      <c r="A511" s="132"/>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c r="CZ511" s="133"/>
      <c r="DA511" s="133"/>
      <c r="DB511" s="133"/>
      <c r="DC511" s="133"/>
      <c r="DD511" s="133"/>
      <c r="DE511" s="133"/>
      <c r="DF511" s="133"/>
      <c r="DG511" s="133"/>
      <c r="DH511" s="133"/>
      <c r="DI511" s="133"/>
      <c r="DJ511" s="133"/>
      <c r="DK511" s="133"/>
      <c r="DL511" s="133"/>
      <c r="DM511" s="133"/>
      <c r="DN511" s="133"/>
      <c r="DO511" s="133"/>
      <c r="DP511" s="133"/>
      <c r="DQ511" s="133"/>
      <c r="DR511" s="133"/>
      <c r="DS511" s="133"/>
      <c r="DT511" s="133"/>
      <c r="DU511" s="133"/>
      <c r="DV511" s="133"/>
      <c r="DW511" s="133"/>
      <c r="DX511" s="133"/>
      <c r="DY511" s="133"/>
      <c r="DZ511" s="133"/>
      <c r="EA511" s="133"/>
      <c r="EB511" s="133"/>
      <c r="EC511" s="133"/>
      <c r="ED511" s="133"/>
      <c r="EE511" s="133"/>
      <c r="EF511" s="133"/>
      <c r="EG511" s="133"/>
      <c r="EH511" s="133"/>
      <c r="EI511" s="133"/>
      <c r="EJ511" s="133"/>
      <c r="EK511" s="133"/>
      <c r="EL511" s="133"/>
      <c r="EM511" s="133"/>
      <c r="EN511" s="133"/>
      <c r="EO511" s="133"/>
      <c r="EP511" s="133"/>
      <c r="EQ511" s="133"/>
      <c r="ER511" s="133"/>
      <c r="ES511" s="133"/>
      <c r="ET511" s="133"/>
      <c r="EU511" s="133"/>
      <c r="EV511" s="133"/>
      <c r="EW511" s="133"/>
      <c r="EX511" s="133"/>
      <c r="EY511" s="133"/>
      <c r="EZ511" s="133"/>
      <c r="FA511" s="133"/>
      <c r="FB511" s="133"/>
      <c r="FC511" s="133"/>
      <c r="FD511" s="133"/>
      <c r="FE511" s="133"/>
      <c r="FF511" s="133"/>
      <c r="FG511" s="133"/>
      <c r="FH511" s="133"/>
      <c r="FI511" s="133"/>
      <c r="FJ511" s="133"/>
      <c r="FK511" s="133"/>
      <c r="FL511" s="133"/>
      <c r="FM511" s="133"/>
      <c r="FN511" s="133"/>
      <c r="FO511" s="133"/>
      <c r="FP511" s="133"/>
      <c r="FQ511" s="133"/>
      <c r="FR511" s="133"/>
      <c r="FS511" s="133"/>
      <c r="FT511" s="133"/>
      <c r="FU511" s="133"/>
      <c r="FV511" s="133"/>
      <c r="FW511" s="133"/>
      <c r="FX511" s="133"/>
      <c r="FY511" s="133"/>
      <c r="FZ511" s="133"/>
      <c r="GA511" s="133"/>
      <c r="GB511" s="133"/>
      <c r="GC511" s="133"/>
      <c r="GD511" s="133"/>
      <c r="GE511" s="133"/>
      <c r="GF511" s="133"/>
      <c r="GG511" s="133"/>
      <c r="GH511" s="133"/>
      <c r="GI511" s="133"/>
      <c r="GJ511" s="133"/>
      <c r="GK511" s="133"/>
      <c r="GL511" s="133"/>
      <c r="GM511" s="133"/>
      <c r="GN511" s="133"/>
      <c r="GO511" s="133"/>
      <c r="GP511" s="133"/>
      <c r="GQ511" s="133"/>
      <c r="GR511" s="133"/>
      <c r="GS511" s="133"/>
    </row>
    <row r="512" spans="1:201">
      <c r="A512" s="132"/>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c r="CQ512" s="133"/>
      <c r="CR512" s="133"/>
      <c r="CS512" s="133"/>
      <c r="CT512" s="133"/>
      <c r="CU512" s="133"/>
      <c r="CV512" s="133"/>
      <c r="CW512" s="133"/>
      <c r="CX512" s="133"/>
      <c r="CY512" s="133"/>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3"/>
      <c r="EA512" s="133"/>
      <c r="EB512" s="133"/>
      <c r="EC512" s="133"/>
      <c r="ED512" s="133"/>
      <c r="EE512" s="133"/>
      <c r="EF512" s="133"/>
      <c r="EG512" s="133"/>
      <c r="EH512" s="133"/>
      <c r="EI512" s="133"/>
      <c r="EJ512" s="133"/>
      <c r="EK512" s="133"/>
      <c r="EL512" s="133"/>
      <c r="EM512" s="133"/>
      <c r="EN512" s="133"/>
      <c r="EO512" s="133"/>
      <c r="EP512" s="133"/>
      <c r="EQ512" s="133"/>
      <c r="ER512" s="133"/>
      <c r="ES512" s="133"/>
      <c r="ET512" s="133"/>
      <c r="EU512" s="133"/>
      <c r="EV512" s="133"/>
      <c r="EW512" s="133"/>
      <c r="EX512" s="133"/>
      <c r="EY512" s="133"/>
      <c r="EZ512" s="133"/>
      <c r="FA512" s="133"/>
      <c r="FB512" s="133"/>
      <c r="FC512" s="133"/>
      <c r="FD512" s="133"/>
      <c r="FE512" s="133"/>
      <c r="FF512" s="133"/>
      <c r="FG512" s="133"/>
      <c r="FH512" s="133"/>
      <c r="FI512" s="133"/>
      <c r="FJ512" s="133"/>
      <c r="FK512" s="133"/>
      <c r="FL512" s="133"/>
      <c r="FM512" s="133"/>
      <c r="FN512" s="133"/>
      <c r="FO512" s="133"/>
      <c r="FP512" s="133"/>
      <c r="FQ512" s="133"/>
      <c r="FR512" s="133"/>
      <c r="FS512" s="133"/>
      <c r="FT512" s="133"/>
      <c r="FU512" s="133"/>
      <c r="FV512" s="133"/>
      <c r="FW512" s="133"/>
      <c r="FX512" s="133"/>
      <c r="FY512" s="133"/>
      <c r="FZ512" s="133"/>
      <c r="GA512" s="133"/>
      <c r="GB512" s="133"/>
      <c r="GC512" s="133"/>
      <c r="GD512" s="133"/>
      <c r="GE512" s="133"/>
      <c r="GF512" s="133"/>
      <c r="GG512" s="133"/>
      <c r="GH512" s="133"/>
      <c r="GI512" s="133"/>
      <c r="GJ512" s="133"/>
      <c r="GK512" s="133"/>
      <c r="GL512" s="133"/>
      <c r="GM512" s="133"/>
      <c r="GN512" s="133"/>
      <c r="GO512" s="133"/>
      <c r="GP512" s="133"/>
      <c r="GQ512" s="133"/>
      <c r="GR512" s="133"/>
      <c r="GS512" s="133"/>
    </row>
    <row r="513" spans="1:201">
      <c r="A513" s="132"/>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c r="CZ513" s="133"/>
      <c r="DA513" s="133"/>
      <c r="DB513" s="133"/>
      <c r="DC513" s="133"/>
      <c r="DD513" s="133"/>
      <c r="DE513" s="133"/>
      <c r="DF513" s="133"/>
      <c r="DG513" s="133"/>
      <c r="DH513" s="133"/>
      <c r="DI513" s="133"/>
      <c r="DJ513" s="133"/>
      <c r="DK513" s="133"/>
      <c r="DL513" s="133"/>
      <c r="DM513" s="133"/>
      <c r="DN513" s="133"/>
      <c r="DO513" s="133"/>
      <c r="DP513" s="133"/>
      <c r="DQ513" s="133"/>
      <c r="DR513" s="133"/>
      <c r="DS513" s="133"/>
      <c r="DT513" s="133"/>
      <c r="DU513" s="133"/>
      <c r="DV513" s="133"/>
      <c r="DW513" s="133"/>
      <c r="DX513" s="133"/>
      <c r="DY513" s="133"/>
      <c r="DZ513" s="133"/>
      <c r="EA513" s="133"/>
      <c r="EB513" s="133"/>
      <c r="EC513" s="133"/>
      <c r="ED513" s="133"/>
      <c r="EE513" s="133"/>
      <c r="EF513" s="133"/>
      <c r="EG513" s="133"/>
      <c r="EH513" s="133"/>
      <c r="EI513" s="133"/>
      <c r="EJ513" s="133"/>
      <c r="EK513" s="133"/>
      <c r="EL513" s="133"/>
      <c r="EM513" s="133"/>
      <c r="EN513" s="133"/>
      <c r="EO513" s="133"/>
      <c r="EP513" s="133"/>
      <c r="EQ513" s="133"/>
      <c r="ER513" s="133"/>
      <c r="ES513" s="133"/>
      <c r="ET513" s="133"/>
      <c r="EU513" s="133"/>
      <c r="EV513" s="133"/>
      <c r="EW513" s="133"/>
      <c r="EX513" s="133"/>
      <c r="EY513" s="133"/>
      <c r="EZ513" s="133"/>
      <c r="FA513" s="133"/>
      <c r="FB513" s="133"/>
      <c r="FC513" s="133"/>
      <c r="FD513" s="133"/>
      <c r="FE513" s="133"/>
      <c r="FF513" s="133"/>
      <c r="FG513" s="133"/>
      <c r="FH513" s="133"/>
      <c r="FI513" s="133"/>
      <c r="FJ513" s="133"/>
      <c r="FK513" s="133"/>
      <c r="FL513" s="133"/>
      <c r="FM513" s="133"/>
      <c r="FN513" s="133"/>
      <c r="FO513" s="133"/>
      <c r="FP513" s="133"/>
      <c r="FQ513" s="133"/>
      <c r="FR513" s="133"/>
      <c r="FS513" s="133"/>
      <c r="FT513" s="133"/>
      <c r="FU513" s="133"/>
      <c r="FV513" s="133"/>
      <c r="FW513" s="133"/>
      <c r="FX513" s="133"/>
      <c r="FY513" s="133"/>
      <c r="FZ513" s="133"/>
      <c r="GA513" s="133"/>
      <c r="GB513" s="133"/>
      <c r="GC513" s="133"/>
      <c r="GD513" s="133"/>
      <c r="GE513" s="133"/>
      <c r="GF513" s="133"/>
      <c r="GG513" s="133"/>
      <c r="GH513" s="133"/>
      <c r="GI513" s="133"/>
      <c r="GJ513" s="133"/>
      <c r="GK513" s="133"/>
      <c r="GL513" s="133"/>
      <c r="GM513" s="133"/>
      <c r="GN513" s="133"/>
      <c r="GO513" s="133"/>
      <c r="GP513" s="133"/>
      <c r="GQ513" s="133"/>
      <c r="GR513" s="133"/>
      <c r="GS513" s="133"/>
    </row>
    <row r="514" spans="1:201">
      <c r="A514" s="132"/>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133"/>
      <c r="DV514" s="133"/>
      <c r="DW514" s="133"/>
      <c r="DX514" s="133"/>
      <c r="DY514" s="133"/>
      <c r="DZ514" s="133"/>
      <c r="EA514" s="133"/>
      <c r="EB514" s="133"/>
      <c r="EC514" s="133"/>
      <c r="ED514" s="133"/>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c r="GN514" s="133"/>
      <c r="GO514" s="133"/>
      <c r="GP514" s="133"/>
      <c r="GQ514" s="133"/>
      <c r="GR514" s="133"/>
      <c r="GS514" s="133"/>
    </row>
    <row r="515" spans="1:201">
      <c r="A515" s="132"/>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133"/>
      <c r="DV515" s="133"/>
      <c r="DW515" s="133"/>
      <c r="DX515" s="133"/>
      <c r="DY515" s="133"/>
      <c r="DZ515" s="133"/>
      <c r="EA515" s="133"/>
      <c r="EB515" s="133"/>
      <c r="EC515" s="133"/>
      <c r="ED515" s="133"/>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c r="GN515" s="133"/>
      <c r="GO515" s="133"/>
      <c r="GP515" s="133"/>
      <c r="GQ515" s="133"/>
      <c r="GR515" s="133"/>
      <c r="GS515" s="133"/>
    </row>
    <row r="516" spans="1:201">
      <c r="A516" s="132"/>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3"/>
      <c r="EA516" s="133"/>
      <c r="EB516" s="133"/>
      <c r="EC516" s="133"/>
      <c r="ED516" s="133"/>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c r="GN516" s="133"/>
      <c r="GO516" s="133"/>
      <c r="GP516" s="133"/>
      <c r="GQ516" s="133"/>
      <c r="GR516" s="133"/>
      <c r="GS516" s="133"/>
    </row>
    <row r="517" spans="1:201">
      <c r="A517" s="132"/>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133"/>
      <c r="DV517" s="133"/>
      <c r="DW517" s="133"/>
      <c r="DX517" s="133"/>
      <c r="DY517" s="133"/>
      <c r="DZ517" s="133"/>
      <c r="EA517" s="133"/>
      <c r="EB517" s="133"/>
      <c r="EC517" s="133"/>
      <c r="ED517" s="133"/>
      <c r="EE517" s="133"/>
      <c r="EF517" s="133"/>
      <c r="EG517" s="133"/>
      <c r="EH517" s="133"/>
      <c r="EI517" s="133"/>
      <c r="EJ517" s="133"/>
      <c r="EK517" s="133"/>
      <c r="EL517" s="133"/>
      <c r="EM517" s="133"/>
      <c r="EN517" s="133"/>
      <c r="EO517" s="133"/>
      <c r="EP517" s="133"/>
      <c r="EQ517" s="133"/>
      <c r="ER517" s="133"/>
      <c r="ES517" s="133"/>
      <c r="ET517" s="133"/>
      <c r="EU517" s="133"/>
      <c r="EV517" s="133"/>
      <c r="EW517" s="133"/>
      <c r="EX517" s="133"/>
      <c r="EY517" s="133"/>
      <c r="EZ517" s="133"/>
      <c r="FA517" s="133"/>
      <c r="FB517" s="133"/>
      <c r="FC517" s="133"/>
      <c r="FD517" s="133"/>
      <c r="FE517" s="133"/>
      <c r="FF517" s="133"/>
      <c r="FG517" s="133"/>
      <c r="FH517" s="133"/>
      <c r="FI517" s="133"/>
      <c r="FJ517" s="133"/>
      <c r="FK517" s="133"/>
      <c r="FL517" s="133"/>
      <c r="FM517" s="133"/>
      <c r="FN517" s="133"/>
      <c r="FO517" s="133"/>
      <c r="FP517" s="133"/>
      <c r="FQ517" s="133"/>
      <c r="FR517" s="133"/>
      <c r="FS517" s="133"/>
      <c r="FT517" s="133"/>
      <c r="FU517" s="133"/>
      <c r="FV517" s="133"/>
      <c r="FW517" s="133"/>
      <c r="FX517" s="133"/>
      <c r="FY517" s="133"/>
      <c r="FZ517" s="133"/>
      <c r="GA517" s="133"/>
      <c r="GB517" s="133"/>
      <c r="GC517" s="133"/>
      <c r="GD517" s="133"/>
      <c r="GE517" s="133"/>
      <c r="GF517" s="133"/>
      <c r="GG517" s="133"/>
      <c r="GH517" s="133"/>
      <c r="GI517" s="133"/>
      <c r="GJ517" s="133"/>
      <c r="GK517" s="133"/>
      <c r="GL517" s="133"/>
      <c r="GM517" s="133"/>
      <c r="GN517" s="133"/>
      <c r="GO517" s="133"/>
      <c r="GP517" s="133"/>
      <c r="GQ517" s="133"/>
      <c r="GR517" s="133"/>
      <c r="GS517" s="133"/>
    </row>
    <row r="518" spans="1:201">
      <c r="A518" s="132"/>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133"/>
      <c r="DV518" s="133"/>
      <c r="DW518" s="133"/>
      <c r="DX518" s="133"/>
      <c r="DY518" s="133"/>
      <c r="DZ518" s="133"/>
      <c r="EA518" s="133"/>
      <c r="EB518" s="133"/>
      <c r="EC518" s="133"/>
      <c r="ED518" s="133"/>
      <c r="EE518" s="133"/>
      <c r="EF518" s="133"/>
      <c r="EG518" s="133"/>
      <c r="EH518" s="133"/>
      <c r="EI518" s="133"/>
      <c r="EJ518" s="133"/>
      <c r="EK518" s="133"/>
      <c r="EL518" s="133"/>
      <c r="EM518" s="133"/>
      <c r="EN518" s="133"/>
      <c r="EO518" s="133"/>
      <c r="EP518" s="133"/>
      <c r="EQ518" s="133"/>
      <c r="ER518" s="133"/>
      <c r="ES518" s="133"/>
      <c r="ET518" s="133"/>
      <c r="EU518" s="133"/>
      <c r="EV518" s="133"/>
      <c r="EW518" s="133"/>
      <c r="EX518" s="133"/>
      <c r="EY518" s="133"/>
      <c r="EZ518" s="133"/>
      <c r="FA518" s="133"/>
      <c r="FB518" s="133"/>
      <c r="FC518" s="133"/>
      <c r="FD518" s="133"/>
      <c r="FE518" s="133"/>
      <c r="FF518" s="133"/>
      <c r="FG518" s="133"/>
      <c r="FH518" s="133"/>
      <c r="FI518" s="133"/>
      <c r="FJ518" s="133"/>
      <c r="FK518" s="133"/>
      <c r="FL518" s="133"/>
      <c r="FM518" s="133"/>
      <c r="FN518" s="133"/>
      <c r="FO518" s="133"/>
      <c r="FP518" s="133"/>
      <c r="FQ518" s="133"/>
      <c r="FR518" s="133"/>
      <c r="FS518" s="133"/>
      <c r="FT518" s="133"/>
      <c r="FU518" s="133"/>
      <c r="FV518" s="133"/>
      <c r="FW518" s="133"/>
      <c r="FX518" s="133"/>
      <c r="FY518" s="133"/>
      <c r="FZ518" s="133"/>
      <c r="GA518" s="133"/>
      <c r="GB518" s="133"/>
      <c r="GC518" s="133"/>
      <c r="GD518" s="133"/>
      <c r="GE518" s="133"/>
      <c r="GF518" s="133"/>
      <c r="GG518" s="133"/>
      <c r="GH518" s="133"/>
      <c r="GI518" s="133"/>
      <c r="GJ518" s="133"/>
      <c r="GK518" s="133"/>
      <c r="GL518" s="133"/>
      <c r="GM518" s="133"/>
      <c r="GN518" s="133"/>
      <c r="GO518" s="133"/>
      <c r="GP518" s="133"/>
      <c r="GQ518" s="133"/>
      <c r="GR518" s="133"/>
      <c r="GS518" s="133"/>
    </row>
    <row r="519" spans="1:201">
      <c r="A519" s="132"/>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133"/>
      <c r="DV519" s="133"/>
      <c r="DW519" s="133"/>
      <c r="DX519" s="133"/>
      <c r="DY519" s="133"/>
      <c r="DZ519" s="133"/>
      <c r="EA519" s="133"/>
      <c r="EB519" s="133"/>
      <c r="EC519" s="133"/>
      <c r="ED519" s="133"/>
      <c r="EE519" s="133"/>
      <c r="EF519" s="133"/>
      <c r="EG519" s="133"/>
      <c r="EH519" s="133"/>
      <c r="EI519" s="133"/>
      <c r="EJ519" s="133"/>
      <c r="EK519" s="133"/>
      <c r="EL519" s="133"/>
      <c r="EM519" s="133"/>
      <c r="EN519" s="133"/>
      <c r="EO519" s="133"/>
      <c r="EP519" s="133"/>
      <c r="EQ519" s="133"/>
      <c r="ER519" s="133"/>
      <c r="ES519" s="133"/>
      <c r="ET519" s="133"/>
      <c r="EU519" s="133"/>
      <c r="EV519" s="133"/>
      <c r="EW519" s="133"/>
      <c r="EX519" s="133"/>
      <c r="EY519" s="133"/>
      <c r="EZ519" s="133"/>
      <c r="FA519" s="133"/>
      <c r="FB519" s="133"/>
      <c r="FC519" s="133"/>
      <c r="FD519" s="133"/>
      <c r="FE519" s="133"/>
      <c r="FF519" s="133"/>
      <c r="FG519" s="133"/>
      <c r="FH519" s="133"/>
      <c r="FI519" s="133"/>
      <c r="FJ519" s="133"/>
      <c r="FK519" s="133"/>
      <c r="FL519" s="133"/>
      <c r="FM519" s="133"/>
      <c r="FN519" s="133"/>
      <c r="FO519" s="133"/>
      <c r="FP519" s="133"/>
      <c r="FQ519" s="133"/>
      <c r="FR519" s="133"/>
      <c r="FS519" s="133"/>
      <c r="FT519" s="133"/>
      <c r="FU519" s="133"/>
      <c r="FV519" s="133"/>
      <c r="FW519" s="133"/>
      <c r="FX519" s="133"/>
      <c r="FY519" s="133"/>
      <c r="FZ519" s="133"/>
      <c r="GA519" s="133"/>
      <c r="GB519" s="133"/>
      <c r="GC519" s="133"/>
      <c r="GD519" s="133"/>
      <c r="GE519" s="133"/>
      <c r="GF519" s="133"/>
      <c r="GG519" s="133"/>
      <c r="GH519" s="133"/>
      <c r="GI519" s="133"/>
      <c r="GJ519" s="133"/>
      <c r="GK519" s="133"/>
      <c r="GL519" s="133"/>
      <c r="GM519" s="133"/>
      <c r="GN519" s="133"/>
      <c r="GO519" s="133"/>
      <c r="GP519" s="133"/>
      <c r="GQ519" s="133"/>
      <c r="GR519" s="133"/>
      <c r="GS519" s="133"/>
    </row>
    <row r="520" spans="1:201">
      <c r="A520" s="132"/>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3"/>
      <c r="EA520" s="133"/>
      <c r="EB520" s="133"/>
      <c r="EC520" s="133"/>
      <c r="ED520" s="133"/>
      <c r="EE520" s="133"/>
      <c r="EF520" s="133"/>
      <c r="EG520" s="133"/>
      <c r="EH520" s="133"/>
      <c r="EI520" s="133"/>
      <c r="EJ520" s="133"/>
      <c r="EK520" s="133"/>
      <c r="EL520" s="133"/>
      <c r="EM520" s="133"/>
      <c r="EN520" s="133"/>
      <c r="EO520" s="133"/>
      <c r="EP520" s="133"/>
      <c r="EQ520" s="133"/>
      <c r="ER520" s="133"/>
      <c r="ES520" s="133"/>
      <c r="ET520" s="133"/>
      <c r="EU520" s="133"/>
      <c r="EV520" s="133"/>
      <c r="EW520" s="133"/>
      <c r="EX520" s="133"/>
      <c r="EY520" s="133"/>
      <c r="EZ520" s="133"/>
      <c r="FA520" s="133"/>
      <c r="FB520" s="133"/>
      <c r="FC520" s="133"/>
      <c r="FD520" s="133"/>
      <c r="FE520" s="133"/>
      <c r="FF520" s="133"/>
      <c r="FG520" s="133"/>
      <c r="FH520" s="133"/>
      <c r="FI520" s="133"/>
      <c r="FJ520" s="133"/>
      <c r="FK520" s="133"/>
      <c r="FL520" s="133"/>
      <c r="FM520" s="133"/>
      <c r="FN520" s="133"/>
      <c r="FO520" s="133"/>
      <c r="FP520" s="133"/>
      <c r="FQ520" s="133"/>
      <c r="FR520" s="133"/>
      <c r="FS520" s="133"/>
      <c r="FT520" s="133"/>
      <c r="FU520" s="133"/>
      <c r="FV520" s="133"/>
      <c r="FW520" s="133"/>
      <c r="FX520" s="133"/>
      <c r="FY520" s="133"/>
      <c r="FZ520" s="133"/>
      <c r="GA520" s="133"/>
      <c r="GB520" s="133"/>
      <c r="GC520" s="133"/>
      <c r="GD520" s="133"/>
      <c r="GE520" s="133"/>
      <c r="GF520" s="133"/>
      <c r="GG520" s="133"/>
      <c r="GH520" s="133"/>
      <c r="GI520" s="133"/>
      <c r="GJ520" s="133"/>
      <c r="GK520" s="133"/>
      <c r="GL520" s="133"/>
      <c r="GM520" s="133"/>
      <c r="GN520" s="133"/>
      <c r="GO520" s="133"/>
      <c r="GP520" s="133"/>
      <c r="GQ520" s="133"/>
      <c r="GR520" s="133"/>
      <c r="GS520" s="133"/>
    </row>
    <row r="521" spans="1:201">
      <c r="A521" s="132"/>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133"/>
      <c r="DV521" s="133"/>
      <c r="DW521" s="133"/>
      <c r="DX521" s="133"/>
      <c r="DY521" s="133"/>
      <c r="DZ521" s="133"/>
      <c r="EA521" s="133"/>
      <c r="EB521" s="133"/>
      <c r="EC521" s="133"/>
      <c r="ED521" s="133"/>
      <c r="EE521" s="133"/>
      <c r="EF521" s="133"/>
      <c r="EG521" s="133"/>
      <c r="EH521" s="133"/>
      <c r="EI521" s="133"/>
      <c r="EJ521" s="133"/>
      <c r="EK521" s="133"/>
      <c r="EL521" s="133"/>
      <c r="EM521" s="133"/>
      <c r="EN521" s="133"/>
      <c r="EO521" s="133"/>
      <c r="EP521" s="133"/>
      <c r="EQ521" s="133"/>
      <c r="ER521" s="133"/>
      <c r="ES521" s="133"/>
      <c r="ET521" s="133"/>
      <c r="EU521" s="133"/>
      <c r="EV521" s="133"/>
      <c r="EW521" s="133"/>
      <c r="EX521" s="133"/>
      <c r="EY521" s="133"/>
      <c r="EZ521" s="133"/>
      <c r="FA521" s="133"/>
      <c r="FB521" s="133"/>
      <c r="FC521" s="133"/>
      <c r="FD521" s="133"/>
      <c r="FE521" s="133"/>
      <c r="FF521" s="133"/>
      <c r="FG521" s="133"/>
      <c r="FH521" s="133"/>
      <c r="FI521" s="133"/>
      <c r="FJ521" s="133"/>
      <c r="FK521" s="133"/>
      <c r="FL521" s="133"/>
      <c r="FM521" s="133"/>
      <c r="FN521" s="133"/>
      <c r="FO521" s="133"/>
      <c r="FP521" s="133"/>
      <c r="FQ521" s="133"/>
      <c r="FR521" s="133"/>
      <c r="FS521" s="133"/>
      <c r="FT521" s="133"/>
      <c r="FU521" s="133"/>
      <c r="FV521" s="133"/>
      <c r="FW521" s="133"/>
      <c r="FX521" s="133"/>
      <c r="FY521" s="133"/>
      <c r="FZ521" s="133"/>
      <c r="GA521" s="133"/>
      <c r="GB521" s="133"/>
      <c r="GC521" s="133"/>
      <c r="GD521" s="133"/>
      <c r="GE521" s="133"/>
      <c r="GF521" s="133"/>
      <c r="GG521" s="133"/>
      <c r="GH521" s="133"/>
      <c r="GI521" s="133"/>
      <c r="GJ521" s="133"/>
      <c r="GK521" s="133"/>
      <c r="GL521" s="133"/>
      <c r="GM521" s="133"/>
      <c r="GN521" s="133"/>
      <c r="GO521" s="133"/>
      <c r="GP521" s="133"/>
      <c r="GQ521" s="133"/>
      <c r="GR521" s="133"/>
      <c r="GS521" s="133"/>
    </row>
    <row r="522" spans="1:201">
      <c r="A522" s="132"/>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133"/>
      <c r="DV522" s="133"/>
      <c r="DW522" s="133"/>
      <c r="DX522" s="133"/>
      <c r="DY522" s="133"/>
      <c r="DZ522" s="133"/>
      <c r="EA522" s="133"/>
      <c r="EB522" s="133"/>
      <c r="EC522" s="133"/>
      <c r="ED522" s="133"/>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c r="GN522" s="133"/>
      <c r="GO522" s="133"/>
      <c r="GP522" s="133"/>
      <c r="GQ522" s="133"/>
      <c r="GR522" s="133"/>
      <c r="GS522" s="133"/>
    </row>
    <row r="523" spans="1:201">
      <c r="A523" s="132"/>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133"/>
      <c r="DV523" s="133"/>
      <c r="DW523" s="133"/>
      <c r="DX523" s="133"/>
      <c r="DY523" s="133"/>
      <c r="DZ523" s="133"/>
      <c r="EA523" s="133"/>
      <c r="EB523" s="133"/>
      <c r="EC523" s="133"/>
      <c r="ED523" s="133"/>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c r="GN523" s="133"/>
      <c r="GO523" s="133"/>
      <c r="GP523" s="133"/>
      <c r="GQ523" s="133"/>
      <c r="GR523" s="133"/>
      <c r="GS523" s="133"/>
    </row>
    <row r="524" spans="1:201">
      <c r="A524" s="132"/>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3"/>
      <c r="EA524" s="133"/>
      <c r="EB524" s="133"/>
      <c r="EC524" s="133"/>
      <c r="ED524" s="133"/>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c r="GN524" s="133"/>
      <c r="GO524" s="133"/>
      <c r="GP524" s="133"/>
      <c r="GQ524" s="133"/>
      <c r="GR524" s="133"/>
      <c r="GS524" s="133"/>
    </row>
    <row r="525" spans="1:201">
      <c r="A525" s="132"/>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133"/>
      <c r="DV525" s="133"/>
      <c r="DW525" s="133"/>
      <c r="DX525" s="133"/>
      <c r="DY525" s="133"/>
      <c r="DZ525" s="133"/>
      <c r="EA525" s="133"/>
      <c r="EB525" s="133"/>
      <c r="EC525" s="133"/>
      <c r="ED525" s="133"/>
      <c r="EE525" s="133"/>
      <c r="EF525" s="133"/>
      <c r="EG525" s="133"/>
      <c r="EH525" s="133"/>
      <c r="EI525" s="133"/>
      <c r="EJ525" s="133"/>
      <c r="EK525" s="133"/>
      <c r="EL525" s="133"/>
      <c r="EM525" s="133"/>
      <c r="EN525" s="133"/>
      <c r="EO525" s="133"/>
      <c r="EP525" s="133"/>
      <c r="EQ525" s="133"/>
      <c r="ER525" s="133"/>
      <c r="ES525" s="133"/>
      <c r="ET525" s="133"/>
      <c r="EU525" s="133"/>
      <c r="EV525" s="133"/>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c r="GN525" s="133"/>
      <c r="GO525" s="133"/>
      <c r="GP525" s="133"/>
      <c r="GQ525" s="133"/>
      <c r="GR525" s="133"/>
      <c r="GS525" s="133"/>
    </row>
    <row r="526" spans="1:201">
      <c r="A526" s="132"/>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133"/>
      <c r="DV526" s="133"/>
      <c r="DW526" s="133"/>
      <c r="DX526" s="133"/>
      <c r="DY526" s="133"/>
      <c r="DZ526" s="133"/>
      <c r="EA526" s="133"/>
      <c r="EB526" s="133"/>
      <c r="EC526" s="133"/>
      <c r="ED526" s="133"/>
      <c r="EE526" s="133"/>
      <c r="EF526" s="133"/>
      <c r="EG526" s="133"/>
      <c r="EH526" s="133"/>
      <c r="EI526" s="133"/>
      <c r="EJ526" s="133"/>
      <c r="EK526" s="133"/>
      <c r="EL526" s="133"/>
      <c r="EM526" s="133"/>
      <c r="EN526" s="133"/>
      <c r="EO526" s="133"/>
      <c r="EP526" s="133"/>
      <c r="EQ526" s="133"/>
      <c r="ER526" s="133"/>
      <c r="ES526" s="133"/>
      <c r="ET526" s="133"/>
      <c r="EU526" s="133"/>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c r="GM526" s="133"/>
      <c r="GN526" s="133"/>
      <c r="GO526" s="133"/>
      <c r="GP526" s="133"/>
      <c r="GQ526" s="133"/>
      <c r="GR526" s="133"/>
      <c r="GS526" s="133"/>
    </row>
    <row r="527" spans="1:201">
      <c r="A527" s="132"/>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133"/>
      <c r="DV527" s="133"/>
      <c r="DW527" s="133"/>
      <c r="DX527" s="133"/>
      <c r="DY527" s="133"/>
      <c r="DZ527" s="133"/>
      <c r="EA527" s="133"/>
      <c r="EB527" s="133"/>
      <c r="EC527" s="133"/>
      <c r="ED527" s="133"/>
      <c r="EE527" s="133"/>
      <c r="EF527" s="133"/>
      <c r="EG527" s="133"/>
      <c r="EH527" s="133"/>
      <c r="EI527" s="133"/>
      <c r="EJ527" s="133"/>
      <c r="EK527" s="133"/>
      <c r="EL527" s="133"/>
      <c r="EM527" s="133"/>
      <c r="EN527" s="133"/>
      <c r="EO527" s="133"/>
      <c r="EP527" s="133"/>
      <c r="EQ527" s="133"/>
      <c r="ER527" s="133"/>
      <c r="ES527" s="133"/>
      <c r="ET527" s="133"/>
      <c r="EU527" s="133"/>
      <c r="EV527" s="133"/>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c r="GN527" s="133"/>
      <c r="GO527" s="133"/>
      <c r="GP527" s="133"/>
      <c r="GQ527" s="133"/>
      <c r="GR527" s="133"/>
      <c r="GS527" s="133"/>
    </row>
    <row r="528" spans="1:201">
      <c r="A528" s="132"/>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3"/>
      <c r="EA528" s="133"/>
      <c r="EB528" s="133"/>
      <c r="EC528" s="133"/>
      <c r="ED528" s="133"/>
      <c r="EE528" s="133"/>
      <c r="EF528" s="133"/>
      <c r="EG528" s="133"/>
      <c r="EH528" s="133"/>
      <c r="EI528" s="133"/>
      <c r="EJ528" s="133"/>
      <c r="EK528" s="133"/>
      <c r="EL528" s="133"/>
      <c r="EM528" s="133"/>
      <c r="EN528" s="133"/>
      <c r="EO528" s="133"/>
      <c r="EP528" s="133"/>
      <c r="EQ528" s="133"/>
      <c r="ER528" s="133"/>
      <c r="ES528" s="133"/>
      <c r="ET528" s="133"/>
      <c r="EU528" s="133"/>
      <c r="EV528" s="133"/>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c r="GM528" s="133"/>
      <c r="GN528" s="133"/>
      <c r="GO528" s="133"/>
      <c r="GP528" s="133"/>
      <c r="GQ528" s="133"/>
      <c r="GR528" s="133"/>
      <c r="GS528" s="133"/>
    </row>
    <row r="529" spans="1:201">
      <c r="A529" s="132"/>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133"/>
      <c r="DV529" s="133"/>
      <c r="DW529" s="133"/>
      <c r="DX529" s="133"/>
      <c r="DY529" s="133"/>
      <c r="DZ529" s="133"/>
      <c r="EA529" s="133"/>
      <c r="EB529" s="133"/>
      <c r="EC529" s="133"/>
      <c r="ED529" s="133"/>
      <c r="EE529" s="133"/>
      <c r="EF529" s="133"/>
      <c r="EG529" s="133"/>
      <c r="EH529" s="133"/>
      <c r="EI529" s="133"/>
      <c r="EJ529" s="133"/>
      <c r="EK529" s="133"/>
      <c r="EL529" s="133"/>
      <c r="EM529" s="133"/>
      <c r="EN529" s="133"/>
      <c r="EO529" s="133"/>
      <c r="EP529" s="133"/>
      <c r="EQ529" s="133"/>
      <c r="ER529" s="133"/>
      <c r="ES529" s="133"/>
      <c r="ET529" s="133"/>
      <c r="EU529" s="133"/>
      <c r="EV529" s="133"/>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c r="GN529" s="133"/>
      <c r="GO529" s="133"/>
      <c r="GP529" s="133"/>
      <c r="GQ529" s="133"/>
      <c r="GR529" s="133"/>
      <c r="GS529" s="133"/>
    </row>
    <row r="530" spans="1:201">
      <c r="A530" s="132"/>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133"/>
      <c r="DV530" s="133"/>
      <c r="DW530" s="133"/>
      <c r="DX530" s="133"/>
      <c r="DY530" s="133"/>
      <c r="DZ530" s="133"/>
      <c r="EA530" s="133"/>
      <c r="EB530" s="133"/>
      <c r="EC530" s="133"/>
      <c r="ED530" s="133"/>
      <c r="EE530" s="133"/>
      <c r="EF530" s="133"/>
      <c r="EG530" s="133"/>
      <c r="EH530" s="133"/>
      <c r="EI530" s="133"/>
      <c r="EJ530" s="133"/>
      <c r="EK530" s="133"/>
      <c r="EL530" s="133"/>
      <c r="EM530" s="133"/>
      <c r="EN530" s="133"/>
      <c r="EO530" s="133"/>
      <c r="EP530" s="133"/>
      <c r="EQ530" s="133"/>
      <c r="ER530" s="133"/>
      <c r="ES530" s="133"/>
      <c r="ET530" s="133"/>
      <c r="EU530" s="133"/>
      <c r="EV530" s="133"/>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c r="GN530" s="133"/>
      <c r="GO530" s="133"/>
      <c r="GP530" s="133"/>
      <c r="GQ530" s="133"/>
      <c r="GR530" s="133"/>
      <c r="GS530" s="133"/>
    </row>
    <row r="531" spans="1:201">
      <c r="A531" s="132"/>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133"/>
      <c r="DV531" s="133"/>
      <c r="DW531" s="133"/>
      <c r="DX531" s="133"/>
      <c r="DY531" s="133"/>
      <c r="DZ531" s="133"/>
      <c r="EA531" s="133"/>
      <c r="EB531" s="133"/>
      <c r="EC531" s="133"/>
      <c r="ED531" s="133"/>
      <c r="EE531" s="133"/>
      <c r="EF531" s="133"/>
      <c r="EG531" s="133"/>
      <c r="EH531" s="133"/>
      <c r="EI531" s="133"/>
      <c r="EJ531" s="133"/>
      <c r="EK531" s="133"/>
      <c r="EL531" s="133"/>
      <c r="EM531" s="133"/>
      <c r="EN531" s="133"/>
      <c r="EO531" s="133"/>
      <c r="EP531" s="133"/>
      <c r="EQ531" s="133"/>
      <c r="ER531" s="133"/>
      <c r="ES531" s="133"/>
      <c r="ET531" s="133"/>
      <c r="EU531" s="133"/>
      <c r="EV531" s="133"/>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c r="GN531" s="133"/>
      <c r="GO531" s="133"/>
      <c r="GP531" s="133"/>
      <c r="GQ531" s="133"/>
      <c r="GR531" s="133"/>
      <c r="GS531" s="133"/>
    </row>
    <row r="532" spans="1:201">
      <c r="A532" s="132"/>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3"/>
      <c r="EA532" s="133"/>
      <c r="EB532" s="133"/>
      <c r="EC532" s="133"/>
      <c r="ED532" s="133"/>
      <c r="EE532" s="133"/>
      <c r="EF532" s="133"/>
      <c r="EG532" s="133"/>
      <c r="EH532" s="133"/>
      <c r="EI532" s="133"/>
      <c r="EJ532" s="133"/>
      <c r="EK532" s="133"/>
      <c r="EL532" s="133"/>
      <c r="EM532" s="133"/>
      <c r="EN532" s="133"/>
      <c r="EO532" s="133"/>
      <c r="EP532" s="133"/>
      <c r="EQ532" s="133"/>
      <c r="ER532" s="133"/>
      <c r="ES532" s="133"/>
      <c r="ET532" s="133"/>
      <c r="EU532" s="133"/>
      <c r="EV532" s="133"/>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c r="GN532" s="133"/>
      <c r="GO532" s="133"/>
      <c r="GP532" s="133"/>
      <c r="GQ532" s="133"/>
      <c r="GR532" s="133"/>
      <c r="GS532" s="133"/>
    </row>
    <row r="533" spans="1:201">
      <c r="A533" s="132"/>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133"/>
      <c r="DV533" s="133"/>
      <c r="DW533" s="133"/>
      <c r="DX533" s="133"/>
      <c r="DY533" s="133"/>
      <c r="DZ533" s="133"/>
      <c r="EA533" s="133"/>
      <c r="EB533" s="133"/>
      <c r="EC533" s="133"/>
      <c r="ED533" s="133"/>
      <c r="EE533" s="133"/>
      <c r="EF533" s="133"/>
      <c r="EG533" s="133"/>
      <c r="EH533" s="133"/>
      <c r="EI533" s="133"/>
      <c r="EJ533" s="133"/>
      <c r="EK533" s="133"/>
      <c r="EL533" s="133"/>
      <c r="EM533" s="133"/>
      <c r="EN533" s="133"/>
      <c r="EO533" s="133"/>
      <c r="EP533" s="133"/>
      <c r="EQ533" s="133"/>
      <c r="ER533" s="133"/>
      <c r="ES533" s="133"/>
      <c r="ET533" s="133"/>
      <c r="EU533" s="133"/>
      <c r="EV533" s="133"/>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c r="GN533" s="133"/>
      <c r="GO533" s="133"/>
      <c r="GP533" s="133"/>
      <c r="GQ533" s="133"/>
      <c r="GR533" s="133"/>
      <c r="GS533" s="133"/>
    </row>
    <row r="534" spans="1:201">
      <c r="A534" s="132"/>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133"/>
      <c r="DV534" s="133"/>
      <c r="DW534" s="133"/>
      <c r="DX534" s="133"/>
      <c r="DY534" s="133"/>
      <c r="DZ534" s="133"/>
      <c r="EA534" s="133"/>
      <c r="EB534" s="133"/>
      <c r="EC534" s="133"/>
      <c r="ED534" s="133"/>
      <c r="EE534" s="133"/>
      <c r="EF534" s="133"/>
      <c r="EG534" s="133"/>
      <c r="EH534" s="133"/>
      <c r="EI534" s="133"/>
      <c r="EJ534" s="133"/>
      <c r="EK534" s="133"/>
      <c r="EL534" s="133"/>
      <c r="EM534" s="133"/>
      <c r="EN534" s="133"/>
      <c r="EO534" s="133"/>
      <c r="EP534" s="133"/>
      <c r="EQ534" s="133"/>
      <c r="ER534" s="133"/>
      <c r="ES534" s="133"/>
      <c r="ET534" s="133"/>
      <c r="EU534" s="133"/>
      <c r="EV534" s="133"/>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c r="GN534" s="133"/>
      <c r="GO534" s="133"/>
      <c r="GP534" s="133"/>
      <c r="GQ534" s="133"/>
      <c r="GR534" s="133"/>
      <c r="GS534" s="133"/>
    </row>
    <row r="535" spans="1:201">
      <c r="A535" s="132"/>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133"/>
      <c r="DV535" s="133"/>
      <c r="DW535" s="133"/>
      <c r="DX535" s="133"/>
      <c r="DY535" s="133"/>
      <c r="DZ535" s="133"/>
      <c r="EA535" s="133"/>
      <c r="EB535" s="133"/>
      <c r="EC535" s="133"/>
      <c r="ED535" s="133"/>
      <c r="EE535" s="133"/>
      <c r="EF535" s="133"/>
      <c r="EG535" s="133"/>
      <c r="EH535" s="133"/>
      <c r="EI535" s="133"/>
      <c r="EJ535" s="133"/>
      <c r="EK535" s="133"/>
      <c r="EL535" s="133"/>
      <c r="EM535" s="133"/>
      <c r="EN535" s="133"/>
      <c r="EO535" s="133"/>
      <c r="EP535" s="133"/>
      <c r="EQ535" s="133"/>
      <c r="ER535" s="133"/>
      <c r="ES535" s="133"/>
      <c r="ET535" s="133"/>
      <c r="EU535" s="133"/>
      <c r="EV535" s="133"/>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c r="GN535" s="133"/>
      <c r="GO535" s="133"/>
      <c r="GP535" s="133"/>
      <c r="GQ535" s="133"/>
      <c r="GR535" s="133"/>
      <c r="GS535" s="133"/>
    </row>
    <row r="536" spans="1:201">
      <c r="A536" s="132"/>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3"/>
      <c r="EA536" s="133"/>
      <c r="EB536" s="133"/>
      <c r="EC536" s="133"/>
      <c r="ED536" s="133"/>
      <c r="EE536" s="133"/>
      <c r="EF536" s="133"/>
      <c r="EG536" s="133"/>
      <c r="EH536" s="133"/>
      <c r="EI536" s="133"/>
      <c r="EJ536" s="133"/>
      <c r="EK536" s="133"/>
      <c r="EL536" s="133"/>
      <c r="EM536" s="133"/>
      <c r="EN536" s="133"/>
      <c r="EO536" s="133"/>
      <c r="EP536" s="133"/>
      <c r="EQ536" s="133"/>
      <c r="ER536" s="133"/>
      <c r="ES536" s="133"/>
      <c r="ET536" s="133"/>
      <c r="EU536" s="133"/>
      <c r="EV536" s="133"/>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c r="GN536" s="133"/>
      <c r="GO536" s="133"/>
      <c r="GP536" s="133"/>
      <c r="GQ536" s="133"/>
      <c r="GR536" s="133"/>
      <c r="GS536" s="133"/>
    </row>
    <row r="537" spans="1:201">
      <c r="A537" s="132"/>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133"/>
      <c r="DV537" s="133"/>
      <c r="DW537" s="133"/>
      <c r="DX537" s="133"/>
      <c r="DY537" s="133"/>
      <c r="DZ537" s="133"/>
      <c r="EA537" s="133"/>
      <c r="EB537" s="133"/>
      <c r="EC537" s="133"/>
      <c r="ED537" s="133"/>
      <c r="EE537" s="133"/>
      <c r="EF537" s="133"/>
      <c r="EG537" s="133"/>
      <c r="EH537" s="133"/>
      <c r="EI537" s="133"/>
      <c r="EJ537" s="133"/>
      <c r="EK537" s="133"/>
      <c r="EL537" s="133"/>
      <c r="EM537" s="133"/>
      <c r="EN537" s="133"/>
      <c r="EO537" s="133"/>
      <c r="EP537" s="133"/>
      <c r="EQ537" s="133"/>
      <c r="ER537" s="133"/>
      <c r="ES537" s="133"/>
      <c r="ET537" s="133"/>
      <c r="EU537" s="133"/>
      <c r="EV537" s="133"/>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c r="GN537" s="133"/>
      <c r="GO537" s="133"/>
      <c r="GP537" s="133"/>
      <c r="GQ537" s="133"/>
      <c r="GR537" s="133"/>
      <c r="GS537" s="133"/>
    </row>
    <row r="538" spans="1:201">
      <c r="A538" s="132"/>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133"/>
      <c r="DV538" s="133"/>
      <c r="DW538" s="133"/>
      <c r="DX538" s="133"/>
      <c r="DY538" s="133"/>
      <c r="DZ538" s="133"/>
      <c r="EA538" s="133"/>
      <c r="EB538" s="133"/>
      <c r="EC538" s="133"/>
      <c r="ED538" s="133"/>
      <c r="EE538" s="133"/>
      <c r="EF538" s="133"/>
      <c r="EG538" s="133"/>
      <c r="EH538" s="133"/>
      <c r="EI538" s="133"/>
      <c r="EJ538" s="133"/>
      <c r="EK538" s="133"/>
      <c r="EL538" s="133"/>
      <c r="EM538" s="133"/>
      <c r="EN538" s="133"/>
      <c r="EO538" s="133"/>
      <c r="EP538" s="133"/>
      <c r="EQ538" s="133"/>
      <c r="ER538" s="133"/>
      <c r="ES538" s="133"/>
      <c r="ET538" s="133"/>
      <c r="EU538" s="133"/>
      <c r="EV538" s="133"/>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c r="GN538" s="133"/>
      <c r="GO538" s="133"/>
      <c r="GP538" s="133"/>
      <c r="GQ538" s="133"/>
      <c r="GR538" s="133"/>
      <c r="GS538" s="133"/>
    </row>
    <row r="539" spans="1:201">
      <c r="A539" s="132"/>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133"/>
      <c r="DV539" s="133"/>
      <c r="DW539" s="133"/>
      <c r="DX539" s="133"/>
      <c r="DY539" s="133"/>
      <c r="DZ539" s="133"/>
      <c r="EA539" s="133"/>
      <c r="EB539" s="133"/>
      <c r="EC539" s="133"/>
      <c r="ED539" s="133"/>
      <c r="EE539" s="133"/>
      <c r="EF539" s="133"/>
      <c r="EG539" s="133"/>
      <c r="EH539" s="133"/>
      <c r="EI539" s="133"/>
      <c r="EJ539" s="133"/>
      <c r="EK539" s="133"/>
      <c r="EL539" s="133"/>
      <c r="EM539" s="133"/>
      <c r="EN539" s="133"/>
      <c r="EO539" s="133"/>
      <c r="EP539" s="133"/>
      <c r="EQ539" s="133"/>
      <c r="ER539" s="133"/>
      <c r="ES539" s="133"/>
      <c r="ET539" s="133"/>
      <c r="EU539" s="133"/>
      <c r="EV539" s="133"/>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c r="GN539" s="133"/>
      <c r="GO539" s="133"/>
      <c r="GP539" s="133"/>
      <c r="GQ539" s="133"/>
      <c r="GR539" s="133"/>
      <c r="GS539" s="133"/>
    </row>
    <row r="540" spans="1:201">
      <c r="A540" s="132"/>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3"/>
      <c r="EA540" s="133"/>
      <c r="EB540" s="133"/>
      <c r="EC540" s="133"/>
      <c r="ED540" s="133"/>
      <c r="EE540" s="133"/>
      <c r="EF540" s="133"/>
      <c r="EG540" s="133"/>
      <c r="EH540" s="133"/>
      <c r="EI540" s="133"/>
      <c r="EJ540" s="133"/>
      <c r="EK540" s="133"/>
      <c r="EL540" s="133"/>
      <c r="EM540" s="133"/>
      <c r="EN540" s="133"/>
      <c r="EO540" s="133"/>
      <c r="EP540" s="133"/>
      <c r="EQ540" s="133"/>
      <c r="ER540" s="133"/>
      <c r="ES540" s="133"/>
      <c r="ET540" s="133"/>
      <c r="EU540" s="133"/>
      <c r="EV540" s="133"/>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c r="GN540" s="133"/>
      <c r="GO540" s="133"/>
      <c r="GP540" s="133"/>
      <c r="GQ540" s="133"/>
      <c r="GR540" s="133"/>
      <c r="GS540" s="133"/>
    </row>
    <row r="541" spans="1:201">
      <c r="A541" s="132"/>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133"/>
      <c r="DV541" s="133"/>
      <c r="DW541" s="133"/>
      <c r="DX541" s="133"/>
      <c r="DY541" s="133"/>
      <c r="DZ541" s="133"/>
      <c r="EA541" s="133"/>
      <c r="EB541" s="133"/>
      <c r="EC541" s="133"/>
      <c r="ED541" s="133"/>
      <c r="EE541" s="133"/>
      <c r="EF541" s="133"/>
      <c r="EG541" s="133"/>
      <c r="EH541" s="133"/>
      <c r="EI541" s="133"/>
      <c r="EJ541" s="133"/>
      <c r="EK541" s="133"/>
      <c r="EL541" s="133"/>
      <c r="EM541" s="133"/>
      <c r="EN541" s="133"/>
      <c r="EO541" s="133"/>
      <c r="EP541" s="133"/>
      <c r="EQ541" s="133"/>
      <c r="ER541" s="133"/>
      <c r="ES541" s="133"/>
      <c r="ET541" s="133"/>
      <c r="EU541" s="133"/>
      <c r="EV541" s="133"/>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c r="GN541" s="133"/>
      <c r="GO541" s="133"/>
      <c r="GP541" s="133"/>
      <c r="GQ541" s="133"/>
      <c r="GR541" s="133"/>
      <c r="GS541" s="133"/>
    </row>
    <row r="542" spans="1:201">
      <c r="A542" s="132"/>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133"/>
      <c r="DV542" s="133"/>
      <c r="DW542" s="133"/>
      <c r="DX542" s="133"/>
      <c r="DY542" s="133"/>
      <c r="DZ542" s="133"/>
      <c r="EA542" s="133"/>
      <c r="EB542" s="133"/>
      <c r="EC542" s="133"/>
      <c r="ED542" s="133"/>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c r="GN542" s="133"/>
      <c r="GO542" s="133"/>
      <c r="GP542" s="133"/>
      <c r="GQ542" s="133"/>
      <c r="GR542" s="133"/>
      <c r="GS542" s="133"/>
    </row>
    <row r="543" spans="1:201">
      <c r="A543" s="132"/>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133"/>
      <c r="DV543" s="133"/>
      <c r="DW543" s="133"/>
      <c r="DX543" s="133"/>
      <c r="DY543" s="133"/>
      <c r="DZ543" s="133"/>
      <c r="EA543" s="133"/>
      <c r="EB543" s="133"/>
      <c r="EC543" s="133"/>
      <c r="ED543" s="133"/>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c r="GN543" s="133"/>
      <c r="GO543" s="133"/>
      <c r="GP543" s="133"/>
      <c r="GQ543" s="133"/>
      <c r="GR543" s="133"/>
      <c r="GS543" s="133"/>
    </row>
    <row r="544" spans="1:201">
      <c r="A544" s="132"/>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133"/>
      <c r="DV544" s="133"/>
      <c r="DW544" s="133"/>
      <c r="DX544" s="133"/>
      <c r="DY544" s="133"/>
      <c r="DZ544" s="133"/>
      <c r="EA544" s="133"/>
      <c r="EB544" s="133"/>
      <c r="EC544" s="133"/>
      <c r="ED544" s="133"/>
      <c r="EE544" s="133"/>
      <c r="EF544" s="133"/>
      <c r="EG544" s="133"/>
      <c r="EH544" s="133"/>
      <c r="EI544" s="133"/>
      <c r="EJ544" s="133"/>
      <c r="EK544" s="133"/>
      <c r="EL544" s="133"/>
      <c r="EM544" s="133"/>
      <c r="EN544" s="133"/>
      <c r="EO544" s="133"/>
      <c r="EP544" s="133"/>
      <c r="EQ544" s="133"/>
      <c r="ER544" s="133"/>
      <c r="ES544" s="133"/>
      <c r="ET544" s="133"/>
      <c r="EU544" s="133"/>
      <c r="EV544" s="133"/>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c r="GN544" s="133"/>
      <c r="GO544" s="133"/>
      <c r="GP544" s="133"/>
      <c r="GQ544" s="133"/>
      <c r="GR544" s="133"/>
      <c r="GS544" s="133"/>
    </row>
    <row r="545" spans="1:201">
      <c r="A545" s="132"/>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133"/>
      <c r="DV545" s="133"/>
      <c r="DW545" s="133"/>
      <c r="DX545" s="133"/>
      <c r="DY545" s="133"/>
      <c r="DZ545" s="133"/>
      <c r="EA545" s="133"/>
      <c r="EB545" s="133"/>
      <c r="EC545" s="133"/>
      <c r="ED545" s="133"/>
      <c r="EE545" s="133"/>
      <c r="EF545" s="133"/>
      <c r="EG545" s="133"/>
      <c r="EH545" s="133"/>
      <c r="EI545" s="133"/>
      <c r="EJ545" s="133"/>
      <c r="EK545" s="133"/>
      <c r="EL545" s="133"/>
      <c r="EM545" s="133"/>
      <c r="EN545" s="133"/>
      <c r="EO545" s="133"/>
      <c r="EP545" s="133"/>
      <c r="EQ545" s="133"/>
      <c r="ER545" s="133"/>
      <c r="ES545" s="133"/>
      <c r="ET545" s="133"/>
      <c r="EU545" s="133"/>
      <c r="EV545" s="133"/>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c r="GN545" s="133"/>
      <c r="GO545" s="133"/>
      <c r="GP545" s="133"/>
      <c r="GQ545" s="133"/>
      <c r="GR545" s="133"/>
      <c r="GS545" s="133"/>
    </row>
    <row r="546" spans="1:201">
      <c r="A546" s="132"/>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c r="CZ546" s="133"/>
      <c r="DA546" s="133"/>
      <c r="DB546" s="133"/>
      <c r="DC546" s="133"/>
      <c r="DD546" s="133"/>
      <c r="DE546" s="133"/>
      <c r="DF546" s="133"/>
      <c r="DG546" s="133"/>
      <c r="DH546" s="133"/>
      <c r="DI546" s="133"/>
      <c r="DJ546" s="133"/>
      <c r="DK546" s="133"/>
      <c r="DL546" s="133"/>
      <c r="DM546" s="133"/>
      <c r="DN546" s="133"/>
      <c r="DO546" s="133"/>
      <c r="DP546" s="133"/>
      <c r="DQ546" s="133"/>
      <c r="DR546" s="133"/>
      <c r="DS546" s="133"/>
      <c r="DT546" s="133"/>
      <c r="DU546" s="133"/>
      <c r="DV546" s="133"/>
      <c r="DW546" s="133"/>
      <c r="DX546" s="133"/>
      <c r="DY546" s="133"/>
      <c r="DZ546" s="133"/>
      <c r="EA546" s="133"/>
      <c r="EB546" s="133"/>
      <c r="EC546" s="133"/>
      <c r="ED546" s="133"/>
      <c r="EE546" s="133"/>
      <c r="EF546" s="133"/>
      <c r="EG546" s="133"/>
      <c r="EH546" s="133"/>
      <c r="EI546" s="133"/>
      <c r="EJ546" s="133"/>
      <c r="EK546" s="133"/>
      <c r="EL546" s="133"/>
      <c r="EM546" s="133"/>
      <c r="EN546" s="133"/>
      <c r="EO546" s="133"/>
      <c r="EP546" s="133"/>
      <c r="EQ546" s="133"/>
      <c r="ER546" s="133"/>
      <c r="ES546" s="133"/>
      <c r="ET546" s="133"/>
      <c r="EU546" s="133"/>
      <c r="EV546" s="133"/>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c r="GN546" s="133"/>
      <c r="GO546" s="133"/>
      <c r="GP546" s="133"/>
      <c r="GQ546" s="133"/>
      <c r="GR546" s="133"/>
      <c r="GS546" s="133"/>
    </row>
    <row r="547" spans="1:201">
      <c r="A547" s="132"/>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c r="CZ547" s="133"/>
      <c r="DA547" s="133"/>
      <c r="DB547" s="133"/>
      <c r="DC547" s="133"/>
      <c r="DD547" s="133"/>
      <c r="DE547" s="133"/>
      <c r="DF547" s="133"/>
      <c r="DG547" s="133"/>
      <c r="DH547" s="133"/>
      <c r="DI547" s="133"/>
      <c r="DJ547" s="133"/>
      <c r="DK547" s="133"/>
      <c r="DL547" s="133"/>
      <c r="DM547" s="133"/>
      <c r="DN547" s="133"/>
      <c r="DO547" s="133"/>
      <c r="DP547" s="133"/>
      <c r="DQ547" s="133"/>
      <c r="DR547" s="133"/>
      <c r="DS547" s="133"/>
      <c r="DT547" s="133"/>
      <c r="DU547" s="133"/>
      <c r="DV547" s="133"/>
      <c r="DW547" s="133"/>
      <c r="DX547" s="133"/>
      <c r="DY547" s="133"/>
      <c r="DZ547" s="133"/>
      <c r="EA547" s="133"/>
      <c r="EB547" s="133"/>
      <c r="EC547" s="133"/>
      <c r="ED547" s="133"/>
      <c r="EE547" s="133"/>
      <c r="EF547" s="133"/>
      <c r="EG547" s="133"/>
      <c r="EH547" s="133"/>
      <c r="EI547" s="133"/>
      <c r="EJ547" s="133"/>
      <c r="EK547" s="133"/>
      <c r="EL547" s="133"/>
      <c r="EM547" s="133"/>
      <c r="EN547" s="133"/>
      <c r="EO547" s="133"/>
      <c r="EP547" s="133"/>
      <c r="EQ547" s="133"/>
      <c r="ER547" s="133"/>
      <c r="ES547" s="133"/>
      <c r="ET547" s="133"/>
      <c r="EU547" s="133"/>
      <c r="EV547" s="133"/>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c r="GN547" s="133"/>
      <c r="GO547" s="133"/>
      <c r="GP547" s="133"/>
      <c r="GQ547" s="133"/>
      <c r="GR547" s="133"/>
      <c r="GS547" s="133"/>
    </row>
    <row r="548" spans="1:201">
      <c r="A548" s="132"/>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c r="CZ548" s="133"/>
      <c r="DA548" s="133"/>
      <c r="DB548" s="133"/>
      <c r="DC548" s="133"/>
      <c r="DD548" s="133"/>
      <c r="DE548" s="133"/>
      <c r="DF548" s="133"/>
      <c r="DG548" s="133"/>
      <c r="DH548" s="133"/>
      <c r="DI548" s="133"/>
      <c r="DJ548" s="133"/>
      <c r="DK548" s="133"/>
      <c r="DL548" s="133"/>
      <c r="DM548" s="133"/>
      <c r="DN548" s="133"/>
      <c r="DO548" s="133"/>
      <c r="DP548" s="133"/>
      <c r="DQ548" s="133"/>
      <c r="DR548" s="133"/>
      <c r="DS548" s="133"/>
      <c r="DT548" s="133"/>
      <c r="DU548" s="133"/>
      <c r="DV548" s="133"/>
      <c r="DW548" s="133"/>
      <c r="DX548" s="133"/>
      <c r="DY548" s="133"/>
      <c r="DZ548" s="133"/>
      <c r="EA548" s="133"/>
      <c r="EB548" s="133"/>
      <c r="EC548" s="133"/>
      <c r="ED548" s="133"/>
      <c r="EE548" s="133"/>
      <c r="EF548" s="133"/>
      <c r="EG548" s="133"/>
      <c r="EH548" s="133"/>
      <c r="EI548" s="133"/>
      <c r="EJ548" s="133"/>
      <c r="EK548" s="133"/>
      <c r="EL548" s="133"/>
      <c r="EM548" s="133"/>
      <c r="EN548" s="133"/>
      <c r="EO548" s="133"/>
      <c r="EP548" s="133"/>
      <c r="EQ548" s="133"/>
      <c r="ER548" s="133"/>
      <c r="ES548" s="133"/>
      <c r="ET548" s="133"/>
      <c r="EU548" s="133"/>
      <c r="EV548" s="133"/>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c r="GN548" s="133"/>
      <c r="GO548" s="133"/>
      <c r="GP548" s="133"/>
      <c r="GQ548" s="133"/>
      <c r="GR548" s="133"/>
      <c r="GS548" s="133"/>
    </row>
    <row r="549" spans="1:201">
      <c r="A549" s="132"/>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c r="CZ549" s="133"/>
      <c r="DA549" s="133"/>
      <c r="DB549" s="133"/>
      <c r="DC549" s="133"/>
      <c r="DD549" s="133"/>
      <c r="DE549" s="133"/>
      <c r="DF549" s="133"/>
      <c r="DG549" s="133"/>
      <c r="DH549" s="133"/>
      <c r="DI549" s="133"/>
      <c r="DJ549" s="133"/>
      <c r="DK549" s="133"/>
      <c r="DL549" s="133"/>
      <c r="DM549" s="133"/>
      <c r="DN549" s="133"/>
      <c r="DO549" s="133"/>
      <c r="DP549" s="133"/>
      <c r="DQ549" s="133"/>
      <c r="DR549" s="133"/>
      <c r="DS549" s="133"/>
      <c r="DT549" s="133"/>
      <c r="DU549" s="133"/>
      <c r="DV549" s="133"/>
      <c r="DW549" s="133"/>
      <c r="DX549" s="133"/>
      <c r="DY549" s="133"/>
      <c r="DZ549" s="133"/>
      <c r="EA549" s="133"/>
      <c r="EB549" s="133"/>
      <c r="EC549" s="133"/>
      <c r="ED549" s="133"/>
      <c r="EE549" s="133"/>
      <c r="EF549" s="133"/>
      <c r="EG549" s="133"/>
      <c r="EH549" s="133"/>
      <c r="EI549" s="133"/>
      <c r="EJ549" s="133"/>
      <c r="EK549" s="133"/>
      <c r="EL549" s="133"/>
      <c r="EM549" s="133"/>
      <c r="EN549" s="133"/>
      <c r="EO549" s="133"/>
      <c r="EP549" s="133"/>
      <c r="EQ549" s="133"/>
      <c r="ER549" s="133"/>
      <c r="ES549" s="133"/>
      <c r="ET549" s="133"/>
      <c r="EU549" s="133"/>
      <c r="EV549" s="133"/>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c r="GN549" s="133"/>
      <c r="GO549" s="133"/>
      <c r="GP549" s="133"/>
      <c r="GQ549" s="133"/>
      <c r="GR549" s="133"/>
      <c r="GS549" s="133"/>
    </row>
    <row r="550" spans="1:201">
      <c r="A550" s="132"/>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c r="CZ550" s="133"/>
      <c r="DA550" s="133"/>
      <c r="DB550" s="133"/>
      <c r="DC550" s="133"/>
      <c r="DD550" s="133"/>
      <c r="DE550" s="133"/>
      <c r="DF550" s="133"/>
      <c r="DG550" s="133"/>
      <c r="DH550" s="133"/>
      <c r="DI550" s="133"/>
      <c r="DJ550" s="133"/>
      <c r="DK550" s="133"/>
      <c r="DL550" s="133"/>
      <c r="DM550" s="133"/>
      <c r="DN550" s="133"/>
      <c r="DO550" s="133"/>
      <c r="DP550" s="133"/>
      <c r="DQ550" s="133"/>
      <c r="DR550" s="133"/>
      <c r="DS550" s="133"/>
      <c r="DT550" s="133"/>
      <c r="DU550" s="133"/>
      <c r="DV550" s="133"/>
      <c r="DW550" s="133"/>
      <c r="DX550" s="133"/>
      <c r="DY550" s="133"/>
      <c r="DZ550" s="133"/>
      <c r="EA550" s="133"/>
      <c r="EB550" s="133"/>
      <c r="EC550" s="133"/>
      <c r="ED550" s="133"/>
      <c r="EE550" s="133"/>
      <c r="EF550" s="133"/>
      <c r="EG550" s="133"/>
      <c r="EH550" s="133"/>
      <c r="EI550" s="133"/>
      <c r="EJ550" s="133"/>
      <c r="EK550" s="133"/>
      <c r="EL550" s="133"/>
      <c r="EM550" s="133"/>
      <c r="EN550" s="133"/>
      <c r="EO550" s="133"/>
      <c r="EP550" s="133"/>
      <c r="EQ550" s="133"/>
      <c r="ER550" s="133"/>
      <c r="ES550" s="133"/>
      <c r="ET550" s="133"/>
      <c r="EU550" s="133"/>
      <c r="EV550" s="133"/>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c r="GN550" s="133"/>
      <c r="GO550" s="133"/>
      <c r="GP550" s="133"/>
      <c r="GQ550" s="133"/>
      <c r="GR550" s="133"/>
      <c r="GS550" s="133"/>
    </row>
    <row r="551" spans="1:201">
      <c r="A551" s="132"/>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c r="CZ551" s="133"/>
      <c r="DA551" s="133"/>
      <c r="DB551" s="133"/>
      <c r="DC551" s="133"/>
      <c r="DD551" s="133"/>
      <c r="DE551" s="133"/>
      <c r="DF551" s="133"/>
      <c r="DG551" s="133"/>
      <c r="DH551" s="133"/>
      <c r="DI551" s="133"/>
      <c r="DJ551" s="133"/>
      <c r="DK551" s="133"/>
      <c r="DL551" s="133"/>
      <c r="DM551" s="133"/>
      <c r="DN551" s="133"/>
      <c r="DO551" s="133"/>
      <c r="DP551" s="133"/>
      <c r="DQ551" s="133"/>
      <c r="DR551" s="133"/>
      <c r="DS551" s="133"/>
      <c r="DT551" s="133"/>
      <c r="DU551" s="133"/>
      <c r="DV551" s="133"/>
      <c r="DW551" s="133"/>
      <c r="DX551" s="133"/>
      <c r="DY551" s="133"/>
      <c r="DZ551" s="133"/>
      <c r="EA551" s="133"/>
      <c r="EB551" s="133"/>
      <c r="EC551" s="133"/>
      <c r="ED551" s="133"/>
      <c r="EE551" s="133"/>
      <c r="EF551" s="133"/>
      <c r="EG551" s="133"/>
      <c r="EH551" s="133"/>
      <c r="EI551" s="133"/>
      <c r="EJ551" s="133"/>
      <c r="EK551" s="133"/>
      <c r="EL551" s="133"/>
      <c r="EM551" s="133"/>
      <c r="EN551" s="133"/>
      <c r="EO551" s="133"/>
      <c r="EP551" s="133"/>
      <c r="EQ551" s="133"/>
      <c r="ER551" s="133"/>
      <c r="ES551" s="133"/>
      <c r="ET551" s="133"/>
      <c r="EU551" s="133"/>
      <c r="EV551" s="133"/>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c r="GN551" s="133"/>
      <c r="GO551" s="133"/>
      <c r="GP551" s="133"/>
      <c r="GQ551" s="133"/>
      <c r="GR551" s="133"/>
      <c r="GS551" s="133"/>
    </row>
    <row r="552" spans="1:201">
      <c r="A552" s="132"/>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c r="CZ552" s="133"/>
      <c r="DA552" s="133"/>
      <c r="DB552" s="133"/>
      <c r="DC552" s="133"/>
      <c r="DD552" s="133"/>
      <c r="DE552" s="133"/>
      <c r="DF552" s="133"/>
      <c r="DG552" s="133"/>
      <c r="DH552" s="133"/>
      <c r="DI552" s="133"/>
      <c r="DJ552" s="133"/>
      <c r="DK552" s="133"/>
      <c r="DL552" s="133"/>
      <c r="DM552" s="133"/>
      <c r="DN552" s="133"/>
      <c r="DO552" s="133"/>
      <c r="DP552" s="133"/>
      <c r="DQ552" s="133"/>
      <c r="DR552" s="133"/>
      <c r="DS552" s="133"/>
      <c r="DT552" s="133"/>
      <c r="DU552" s="133"/>
      <c r="DV552" s="133"/>
      <c r="DW552" s="133"/>
      <c r="DX552" s="133"/>
      <c r="DY552" s="133"/>
      <c r="DZ552" s="133"/>
      <c r="EA552" s="133"/>
      <c r="EB552" s="133"/>
      <c r="EC552" s="133"/>
      <c r="ED552" s="133"/>
      <c r="EE552" s="133"/>
      <c r="EF552" s="133"/>
      <c r="EG552" s="133"/>
      <c r="EH552" s="133"/>
      <c r="EI552" s="133"/>
      <c r="EJ552" s="133"/>
      <c r="EK552" s="133"/>
      <c r="EL552" s="133"/>
      <c r="EM552" s="133"/>
      <c r="EN552" s="133"/>
      <c r="EO552" s="133"/>
      <c r="EP552" s="133"/>
      <c r="EQ552" s="133"/>
      <c r="ER552" s="133"/>
      <c r="ES552" s="133"/>
      <c r="ET552" s="133"/>
      <c r="EU552" s="133"/>
      <c r="EV552" s="133"/>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c r="GN552" s="133"/>
      <c r="GO552" s="133"/>
      <c r="GP552" s="133"/>
      <c r="GQ552" s="133"/>
      <c r="GR552" s="133"/>
      <c r="GS552" s="133"/>
    </row>
    <row r="553" spans="1:201">
      <c r="A553" s="132"/>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c r="CZ553" s="133"/>
      <c r="DA553" s="133"/>
      <c r="DB553" s="133"/>
      <c r="DC553" s="133"/>
      <c r="DD553" s="133"/>
      <c r="DE553" s="133"/>
      <c r="DF553" s="133"/>
      <c r="DG553" s="133"/>
      <c r="DH553" s="133"/>
      <c r="DI553" s="133"/>
      <c r="DJ553" s="133"/>
      <c r="DK553" s="133"/>
      <c r="DL553" s="133"/>
      <c r="DM553" s="133"/>
      <c r="DN553" s="133"/>
      <c r="DO553" s="133"/>
      <c r="DP553" s="133"/>
      <c r="DQ553" s="133"/>
      <c r="DR553" s="133"/>
      <c r="DS553" s="133"/>
      <c r="DT553" s="133"/>
      <c r="DU553" s="133"/>
      <c r="DV553" s="133"/>
      <c r="DW553" s="133"/>
      <c r="DX553" s="133"/>
      <c r="DY553" s="133"/>
      <c r="DZ553" s="133"/>
      <c r="EA553" s="133"/>
      <c r="EB553" s="133"/>
      <c r="EC553" s="133"/>
      <c r="ED553" s="133"/>
      <c r="EE553" s="133"/>
      <c r="EF553" s="133"/>
      <c r="EG553" s="133"/>
      <c r="EH553" s="133"/>
      <c r="EI553" s="133"/>
      <c r="EJ553" s="133"/>
      <c r="EK553" s="133"/>
      <c r="EL553" s="133"/>
      <c r="EM553" s="133"/>
      <c r="EN553" s="133"/>
      <c r="EO553" s="133"/>
      <c r="EP553" s="133"/>
      <c r="EQ553" s="133"/>
      <c r="ER553" s="133"/>
      <c r="ES553" s="133"/>
      <c r="ET553" s="133"/>
      <c r="EU553" s="133"/>
      <c r="EV553" s="133"/>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c r="GN553" s="133"/>
      <c r="GO553" s="133"/>
      <c r="GP553" s="133"/>
      <c r="GQ553" s="133"/>
      <c r="GR553" s="133"/>
      <c r="GS553" s="133"/>
    </row>
    <row r="554" spans="1:201">
      <c r="A554" s="132"/>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c r="CZ554" s="133"/>
      <c r="DA554" s="133"/>
      <c r="DB554" s="133"/>
      <c r="DC554" s="133"/>
      <c r="DD554" s="133"/>
      <c r="DE554" s="133"/>
      <c r="DF554" s="133"/>
      <c r="DG554" s="133"/>
      <c r="DH554" s="133"/>
      <c r="DI554" s="133"/>
      <c r="DJ554" s="133"/>
      <c r="DK554" s="133"/>
      <c r="DL554" s="133"/>
      <c r="DM554" s="133"/>
      <c r="DN554" s="133"/>
      <c r="DO554" s="133"/>
      <c r="DP554" s="133"/>
      <c r="DQ554" s="133"/>
      <c r="DR554" s="133"/>
      <c r="DS554" s="133"/>
      <c r="DT554" s="133"/>
      <c r="DU554" s="133"/>
      <c r="DV554" s="133"/>
      <c r="DW554" s="133"/>
      <c r="DX554" s="133"/>
      <c r="DY554" s="133"/>
      <c r="DZ554" s="133"/>
      <c r="EA554" s="133"/>
      <c r="EB554" s="133"/>
      <c r="EC554" s="133"/>
      <c r="ED554" s="133"/>
      <c r="EE554" s="133"/>
      <c r="EF554" s="133"/>
      <c r="EG554" s="133"/>
      <c r="EH554" s="133"/>
      <c r="EI554" s="133"/>
      <c r="EJ554" s="133"/>
      <c r="EK554" s="133"/>
      <c r="EL554" s="133"/>
      <c r="EM554" s="133"/>
      <c r="EN554" s="133"/>
      <c r="EO554" s="133"/>
      <c r="EP554" s="133"/>
      <c r="EQ554" s="133"/>
      <c r="ER554" s="133"/>
      <c r="ES554" s="133"/>
      <c r="ET554" s="133"/>
      <c r="EU554" s="133"/>
      <c r="EV554" s="133"/>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c r="GN554" s="133"/>
      <c r="GO554" s="133"/>
      <c r="GP554" s="133"/>
      <c r="GQ554" s="133"/>
      <c r="GR554" s="133"/>
      <c r="GS554" s="133"/>
    </row>
    <row r="555" spans="1:201">
      <c r="A555" s="132"/>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c r="CZ555" s="133"/>
      <c r="DA555" s="133"/>
      <c r="DB555" s="133"/>
      <c r="DC555" s="133"/>
      <c r="DD555" s="133"/>
      <c r="DE555" s="133"/>
      <c r="DF555" s="133"/>
      <c r="DG555" s="133"/>
      <c r="DH555" s="133"/>
      <c r="DI555" s="133"/>
      <c r="DJ555" s="133"/>
      <c r="DK555" s="133"/>
      <c r="DL555" s="133"/>
      <c r="DM555" s="133"/>
      <c r="DN555" s="133"/>
      <c r="DO555" s="133"/>
      <c r="DP555" s="133"/>
      <c r="DQ555" s="133"/>
      <c r="DR555" s="133"/>
      <c r="DS555" s="133"/>
      <c r="DT555" s="133"/>
      <c r="DU555" s="133"/>
      <c r="DV555" s="133"/>
      <c r="DW555" s="133"/>
      <c r="DX555" s="133"/>
      <c r="DY555" s="133"/>
      <c r="DZ555" s="133"/>
      <c r="EA555" s="133"/>
      <c r="EB555" s="133"/>
      <c r="EC555" s="133"/>
      <c r="ED555" s="133"/>
      <c r="EE555" s="133"/>
      <c r="EF555" s="133"/>
      <c r="EG555" s="133"/>
      <c r="EH555" s="133"/>
      <c r="EI555" s="133"/>
      <c r="EJ555" s="133"/>
      <c r="EK555" s="133"/>
      <c r="EL555" s="133"/>
      <c r="EM555" s="133"/>
      <c r="EN555" s="133"/>
      <c r="EO555" s="133"/>
      <c r="EP555" s="133"/>
      <c r="EQ555" s="133"/>
      <c r="ER555" s="133"/>
      <c r="ES555" s="133"/>
      <c r="ET555" s="133"/>
      <c r="EU555" s="133"/>
      <c r="EV555" s="133"/>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c r="GN555" s="133"/>
      <c r="GO555" s="133"/>
      <c r="GP555" s="133"/>
      <c r="GQ555" s="133"/>
      <c r="GR555" s="133"/>
      <c r="GS555" s="133"/>
    </row>
    <row r="556" spans="1:201">
      <c r="A556" s="132"/>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c r="CZ556" s="133"/>
      <c r="DA556" s="133"/>
      <c r="DB556" s="133"/>
      <c r="DC556" s="133"/>
      <c r="DD556" s="133"/>
      <c r="DE556" s="133"/>
      <c r="DF556" s="133"/>
      <c r="DG556" s="133"/>
      <c r="DH556" s="133"/>
      <c r="DI556" s="133"/>
      <c r="DJ556" s="133"/>
      <c r="DK556" s="133"/>
      <c r="DL556" s="133"/>
      <c r="DM556" s="133"/>
      <c r="DN556" s="133"/>
      <c r="DO556" s="133"/>
      <c r="DP556" s="133"/>
      <c r="DQ556" s="133"/>
      <c r="DR556" s="133"/>
      <c r="DS556" s="133"/>
      <c r="DT556" s="133"/>
      <c r="DU556" s="133"/>
      <c r="DV556" s="133"/>
      <c r="DW556" s="133"/>
      <c r="DX556" s="133"/>
      <c r="DY556" s="133"/>
      <c r="DZ556" s="133"/>
      <c r="EA556" s="133"/>
      <c r="EB556" s="133"/>
      <c r="EC556" s="133"/>
      <c r="ED556" s="133"/>
      <c r="EE556" s="133"/>
      <c r="EF556" s="133"/>
      <c r="EG556" s="133"/>
      <c r="EH556" s="133"/>
      <c r="EI556" s="133"/>
      <c r="EJ556" s="133"/>
      <c r="EK556" s="133"/>
      <c r="EL556" s="133"/>
      <c r="EM556" s="133"/>
      <c r="EN556" s="133"/>
      <c r="EO556" s="133"/>
      <c r="EP556" s="133"/>
      <c r="EQ556" s="133"/>
      <c r="ER556" s="133"/>
      <c r="ES556" s="133"/>
      <c r="ET556" s="133"/>
      <c r="EU556" s="133"/>
      <c r="EV556" s="133"/>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c r="GN556" s="133"/>
      <c r="GO556" s="133"/>
      <c r="GP556" s="133"/>
      <c r="GQ556" s="133"/>
      <c r="GR556" s="133"/>
      <c r="GS556" s="133"/>
    </row>
    <row r="557" spans="1:201">
      <c r="A557" s="132"/>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c r="CZ557" s="133"/>
      <c r="DA557" s="133"/>
      <c r="DB557" s="133"/>
      <c r="DC557" s="133"/>
      <c r="DD557" s="133"/>
      <c r="DE557" s="133"/>
      <c r="DF557" s="133"/>
      <c r="DG557" s="133"/>
      <c r="DH557" s="133"/>
      <c r="DI557" s="133"/>
      <c r="DJ557" s="133"/>
      <c r="DK557" s="133"/>
      <c r="DL557" s="133"/>
      <c r="DM557" s="133"/>
      <c r="DN557" s="133"/>
      <c r="DO557" s="133"/>
      <c r="DP557" s="133"/>
      <c r="DQ557" s="133"/>
      <c r="DR557" s="133"/>
      <c r="DS557" s="133"/>
      <c r="DT557" s="133"/>
      <c r="DU557" s="133"/>
      <c r="DV557" s="133"/>
      <c r="DW557" s="133"/>
      <c r="DX557" s="133"/>
      <c r="DY557" s="133"/>
      <c r="DZ557" s="133"/>
      <c r="EA557" s="133"/>
      <c r="EB557" s="133"/>
      <c r="EC557" s="133"/>
      <c r="ED557" s="133"/>
      <c r="EE557" s="133"/>
      <c r="EF557" s="133"/>
      <c r="EG557" s="133"/>
      <c r="EH557" s="133"/>
      <c r="EI557" s="133"/>
      <c r="EJ557" s="133"/>
      <c r="EK557" s="133"/>
      <c r="EL557" s="133"/>
      <c r="EM557" s="133"/>
      <c r="EN557" s="133"/>
      <c r="EO557" s="133"/>
      <c r="EP557" s="133"/>
      <c r="EQ557" s="133"/>
      <c r="ER557" s="133"/>
      <c r="ES557" s="133"/>
      <c r="ET557" s="133"/>
      <c r="EU557" s="133"/>
      <c r="EV557" s="133"/>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c r="GN557" s="133"/>
      <c r="GO557" s="133"/>
      <c r="GP557" s="133"/>
      <c r="GQ557" s="133"/>
      <c r="GR557" s="133"/>
      <c r="GS557" s="133"/>
    </row>
    <row r="558" spans="1:201">
      <c r="A558" s="132"/>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c r="CZ558" s="133"/>
      <c r="DA558" s="133"/>
      <c r="DB558" s="133"/>
      <c r="DC558" s="133"/>
      <c r="DD558" s="133"/>
      <c r="DE558" s="133"/>
      <c r="DF558" s="133"/>
      <c r="DG558" s="133"/>
      <c r="DH558" s="133"/>
      <c r="DI558" s="133"/>
      <c r="DJ558" s="133"/>
      <c r="DK558" s="133"/>
      <c r="DL558" s="133"/>
      <c r="DM558" s="133"/>
      <c r="DN558" s="133"/>
      <c r="DO558" s="133"/>
      <c r="DP558" s="133"/>
      <c r="DQ558" s="133"/>
      <c r="DR558" s="133"/>
      <c r="DS558" s="133"/>
      <c r="DT558" s="133"/>
      <c r="DU558" s="133"/>
      <c r="DV558" s="133"/>
      <c r="DW558" s="133"/>
      <c r="DX558" s="133"/>
      <c r="DY558" s="133"/>
      <c r="DZ558" s="133"/>
      <c r="EA558" s="133"/>
      <c r="EB558" s="133"/>
      <c r="EC558" s="133"/>
      <c r="ED558" s="133"/>
      <c r="EE558" s="133"/>
      <c r="EF558" s="133"/>
      <c r="EG558" s="133"/>
      <c r="EH558" s="133"/>
      <c r="EI558" s="133"/>
      <c r="EJ558" s="133"/>
      <c r="EK558" s="133"/>
      <c r="EL558" s="133"/>
      <c r="EM558" s="133"/>
      <c r="EN558" s="133"/>
      <c r="EO558" s="133"/>
      <c r="EP558" s="133"/>
      <c r="EQ558" s="133"/>
      <c r="ER558" s="133"/>
      <c r="ES558" s="133"/>
      <c r="ET558" s="133"/>
      <c r="EU558" s="133"/>
      <c r="EV558" s="133"/>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c r="GN558" s="133"/>
      <c r="GO558" s="133"/>
      <c r="GP558" s="133"/>
      <c r="GQ558" s="133"/>
      <c r="GR558" s="133"/>
      <c r="GS558" s="133"/>
    </row>
    <row r="559" spans="1:201">
      <c r="A559" s="132"/>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c r="CZ559" s="133"/>
      <c r="DA559" s="133"/>
      <c r="DB559" s="133"/>
      <c r="DC559" s="133"/>
      <c r="DD559" s="133"/>
      <c r="DE559" s="133"/>
      <c r="DF559" s="133"/>
      <c r="DG559" s="133"/>
      <c r="DH559" s="133"/>
      <c r="DI559" s="133"/>
      <c r="DJ559" s="133"/>
      <c r="DK559" s="133"/>
      <c r="DL559" s="133"/>
      <c r="DM559" s="133"/>
      <c r="DN559" s="133"/>
      <c r="DO559" s="133"/>
      <c r="DP559" s="133"/>
      <c r="DQ559" s="133"/>
      <c r="DR559" s="133"/>
      <c r="DS559" s="133"/>
      <c r="DT559" s="133"/>
      <c r="DU559" s="133"/>
      <c r="DV559" s="133"/>
      <c r="DW559" s="133"/>
      <c r="DX559" s="133"/>
      <c r="DY559" s="133"/>
      <c r="DZ559" s="133"/>
      <c r="EA559" s="133"/>
      <c r="EB559" s="133"/>
      <c r="EC559" s="133"/>
      <c r="ED559" s="133"/>
      <c r="EE559" s="133"/>
      <c r="EF559" s="133"/>
      <c r="EG559" s="133"/>
      <c r="EH559" s="133"/>
      <c r="EI559" s="133"/>
      <c r="EJ559" s="133"/>
      <c r="EK559" s="133"/>
      <c r="EL559" s="133"/>
      <c r="EM559" s="133"/>
      <c r="EN559" s="133"/>
      <c r="EO559" s="133"/>
      <c r="EP559" s="133"/>
      <c r="EQ559" s="133"/>
      <c r="ER559" s="133"/>
      <c r="ES559" s="133"/>
      <c r="ET559" s="133"/>
      <c r="EU559" s="133"/>
      <c r="EV559" s="133"/>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c r="GN559" s="133"/>
      <c r="GO559" s="133"/>
      <c r="GP559" s="133"/>
      <c r="GQ559" s="133"/>
      <c r="GR559" s="133"/>
      <c r="GS559" s="133"/>
    </row>
    <row r="560" spans="1:201">
      <c r="A560" s="132"/>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c r="CZ560" s="133"/>
      <c r="DA560" s="133"/>
      <c r="DB560" s="133"/>
      <c r="DC560" s="133"/>
      <c r="DD560" s="133"/>
      <c r="DE560" s="133"/>
      <c r="DF560" s="133"/>
      <c r="DG560" s="133"/>
      <c r="DH560" s="133"/>
      <c r="DI560" s="133"/>
      <c r="DJ560" s="133"/>
      <c r="DK560" s="133"/>
      <c r="DL560" s="133"/>
      <c r="DM560" s="133"/>
      <c r="DN560" s="133"/>
      <c r="DO560" s="133"/>
      <c r="DP560" s="133"/>
      <c r="DQ560" s="133"/>
      <c r="DR560" s="133"/>
      <c r="DS560" s="133"/>
      <c r="DT560" s="133"/>
      <c r="DU560" s="133"/>
      <c r="DV560" s="133"/>
      <c r="DW560" s="133"/>
      <c r="DX560" s="133"/>
      <c r="DY560" s="133"/>
      <c r="DZ560" s="133"/>
      <c r="EA560" s="133"/>
      <c r="EB560" s="133"/>
      <c r="EC560" s="133"/>
      <c r="ED560" s="133"/>
      <c r="EE560" s="133"/>
      <c r="EF560" s="133"/>
      <c r="EG560" s="133"/>
      <c r="EH560" s="133"/>
      <c r="EI560" s="133"/>
      <c r="EJ560" s="133"/>
      <c r="EK560" s="133"/>
      <c r="EL560" s="133"/>
      <c r="EM560" s="133"/>
      <c r="EN560" s="133"/>
      <c r="EO560" s="133"/>
      <c r="EP560" s="133"/>
      <c r="EQ560" s="133"/>
      <c r="ER560" s="133"/>
      <c r="ES560" s="133"/>
      <c r="ET560" s="133"/>
      <c r="EU560" s="133"/>
      <c r="EV560" s="133"/>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c r="GN560" s="133"/>
      <c r="GO560" s="133"/>
      <c r="GP560" s="133"/>
      <c r="GQ560" s="133"/>
      <c r="GR560" s="133"/>
      <c r="GS560" s="133"/>
    </row>
    <row r="561" spans="1:201">
      <c r="A561" s="132"/>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c r="CZ561" s="133"/>
      <c r="DA561" s="133"/>
      <c r="DB561" s="133"/>
      <c r="DC561" s="133"/>
      <c r="DD561" s="133"/>
      <c r="DE561" s="133"/>
      <c r="DF561" s="133"/>
      <c r="DG561" s="133"/>
      <c r="DH561" s="133"/>
      <c r="DI561" s="133"/>
      <c r="DJ561" s="133"/>
      <c r="DK561" s="133"/>
      <c r="DL561" s="133"/>
      <c r="DM561" s="133"/>
      <c r="DN561" s="133"/>
      <c r="DO561" s="133"/>
      <c r="DP561" s="133"/>
      <c r="DQ561" s="133"/>
      <c r="DR561" s="133"/>
      <c r="DS561" s="133"/>
      <c r="DT561" s="133"/>
      <c r="DU561" s="133"/>
      <c r="DV561" s="133"/>
      <c r="DW561" s="133"/>
      <c r="DX561" s="133"/>
      <c r="DY561" s="133"/>
      <c r="DZ561" s="133"/>
      <c r="EA561" s="133"/>
      <c r="EB561" s="133"/>
      <c r="EC561" s="133"/>
      <c r="ED561" s="133"/>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c r="GN561" s="133"/>
      <c r="GO561" s="133"/>
      <c r="GP561" s="133"/>
      <c r="GQ561" s="133"/>
      <c r="GR561" s="133"/>
      <c r="GS561" s="133"/>
    </row>
    <row r="562" spans="1:201">
      <c r="A562" s="132"/>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c r="CZ562" s="133"/>
      <c r="DA562" s="133"/>
      <c r="DB562" s="133"/>
      <c r="DC562" s="133"/>
      <c r="DD562" s="133"/>
      <c r="DE562" s="133"/>
      <c r="DF562" s="133"/>
      <c r="DG562" s="133"/>
      <c r="DH562" s="133"/>
      <c r="DI562" s="133"/>
      <c r="DJ562" s="133"/>
      <c r="DK562" s="133"/>
      <c r="DL562" s="133"/>
      <c r="DM562" s="133"/>
      <c r="DN562" s="133"/>
      <c r="DO562" s="133"/>
      <c r="DP562" s="133"/>
      <c r="DQ562" s="133"/>
      <c r="DR562" s="133"/>
      <c r="DS562" s="133"/>
      <c r="DT562" s="133"/>
      <c r="DU562" s="133"/>
      <c r="DV562" s="133"/>
      <c r="DW562" s="133"/>
      <c r="DX562" s="133"/>
      <c r="DY562" s="133"/>
      <c r="DZ562" s="133"/>
      <c r="EA562" s="133"/>
      <c r="EB562" s="133"/>
      <c r="EC562" s="133"/>
      <c r="ED562" s="133"/>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c r="GN562" s="133"/>
      <c r="GO562" s="133"/>
      <c r="GP562" s="133"/>
      <c r="GQ562" s="133"/>
      <c r="GR562" s="133"/>
      <c r="GS562" s="133"/>
    </row>
    <row r="563" spans="1:201">
      <c r="A563" s="132"/>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c r="CZ563" s="133"/>
      <c r="DA563" s="133"/>
      <c r="DB563" s="133"/>
      <c r="DC563" s="133"/>
      <c r="DD563" s="133"/>
      <c r="DE563" s="133"/>
      <c r="DF563" s="133"/>
      <c r="DG563" s="133"/>
      <c r="DH563" s="133"/>
      <c r="DI563" s="133"/>
      <c r="DJ563" s="133"/>
      <c r="DK563" s="133"/>
      <c r="DL563" s="133"/>
      <c r="DM563" s="133"/>
      <c r="DN563" s="133"/>
      <c r="DO563" s="133"/>
      <c r="DP563" s="133"/>
      <c r="DQ563" s="133"/>
      <c r="DR563" s="133"/>
      <c r="DS563" s="133"/>
      <c r="DT563" s="133"/>
      <c r="DU563" s="133"/>
      <c r="DV563" s="133"/>
      <c r="DW563" s="133"/>
      <c r="DX563" s="133"/>
      <c r="DY563" s="133"/>
      <c r="DZ563" s="133"/>
      <c r="EA563" s="133"/>
      <c r="EB563" s="133"/>
      <c r="EC563" s="133"/>
      <c r="ED563" s="133"/>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c r="GN563" s="133"/>
      <c r="GO563" s="133"/>
      <c r="GP563" s="133"/>
      <c r="GQ563" s="133"/>
      <c r="GR563" s="133"/>
      <c r="GS563" s="133"/>
    </row>
    <row r="564" spans="1:201">
      <c r="A564" s="132"/>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c r="CZ564" s="133"/>
      <c r="DA564" s="133"/>
      <c r="DB564" s="133"/>
      <c r="DC564" s="133"/>
      <c r="DD564" s="133"/>
      <c r="DE564" s="133"/>
      <c r="DF564" s="133"/>
      <c r="DG564" s="133"/>
      <c r="DH564" s="133"/>
      <c r="DI564" s="133"/>
      <c r="DJ564" s="133"/>
      <c r="DK564" s="133"/>
      <c r="DL564" s="133"/>
      <c r="DM564" s="133"/>
      <c r="DN564" s="133"/>
      <c r="DO564" s="133"/>
      <c r="DP564" s="133"/>
      <c r="DQ564" s="133"/>
      <c r="DR564" s="133"/>
      <c r="DS564" s="133"/>
      <c r="DT564" s="133"/>
      <c r="DU564" s="133"/>
      <c r="DV564" s="133"/>
      <c r="DW564" s="133"/>
      <c r="DX564" s="133"/>
      <c r="DY564" s="133"/>
      <c r="DZ564" s="133"/>
      <c r="EA564" s="133"/>
      <c r="EB564" s="133"/>
      <c r="EC564" s="133"/>
      <c r="ED564" s="133"/>
      <c r="EE564" s="133"/>
      <c r="EF564" s="133"/>
      <c r="EG564" s="133"/>
      <c r="EH564" s="133"/>
      <c r="EI564" s="133"/>
      <c r="EJ564" s="133"/>
      <c r="EK564" s="133"/>
      <c r="EL564" s="133"/>
      <c r="EM564" s="133"/>
      <c r="EN564" s="133"/>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c r="GN564" s="133"/>
      <c r="GO564" s="133"/>
      <c r="GP564" s="133"/>
      <c r="GQ564" s="133"/>
      <c r="GR564" s="133"/>
      <c r="GS564" s="133"/>
    </row>
    <row r="565" spans="1:201">
      <c r="A565" s="132"/>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c r="CZ565" s="133"/>
      <c r="DA565" s="133"/>
      <c r="DB565" s="133"/>
      <c r="DC565" s="133"/>
      <c r="DD565" s="133"/>
      <c r="DE565" s="133"/>
      <c r="DF565" s="133"/>
      <c r="DG565" s="133"/>
      <c r="DH565" s="133"/>
      <c r="DI565" s="133"/>
      <c r="DJ565" s="133"/>
      <c r="DK565" s="133"/>
      <c r="DL565" s="133"/>
      <c r="DM565" s="133"/>
      <c r="DN565" s="133"/>
      <c r="DO565" s="133"/>
      <c r="DP565" s="133"/>
      <c r="DQ565" s="133"/>
      <c r="DR565" s="133"/>
      <c r="DS565" s="133"/>
      <c r="DT565" s="133"/>
      <c r="DU565" s="133"/>
      <c r="DV565" s="133"/>
      <c r="DW565" s="133"/>
      <c r="DX565" s="133"/>
      <c r="DY565" s="133"/>
      <c r="DZ565" s="133"/>
      <c r="EA565" s="133"/>
      <c r="EB565" s="133"/>
      <c r="EC565" s="133"/>
      <c r="ED565" s="133"/>
      <c r="EE565" s="133"/>
      <c r="EF565" s="133"/>
      <c r="EG565" s="133"/>
      <c r="EH565" s="133"/>
      <c r="EI565" s="133"/>
      <c r="EJ565" s="133"/>
      <c r="EK565" s="133"/>
      <c r="EL565" s="133"/>
      <c r="EM565" s="133"/>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c r="GN565" s="133"/>
      <c r="GO565" s="133"/>
      <c r="GP565" s="133"/>
      <c r="GQ565" s="133"/>
      <c r="GR565" s="133"/>
      <c r="GS565" s="133"/>
    </row>
    <row r="566" spans="1:201">
      <c r="A566" s="132"/>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c r="CZ566" s="133"/>
      <c r="DA566" s="133"/>
      <c r="DB566" s="133"/>
      <c r="DC566" s="133"/>
      <c r="DD566" s="133"/>
      <c r="DE566" s="133"/>
      <c r="DF566" s="133"/>
      <c r="DG566" s="133"/>
      <c r="DH566" s="133"/>
      <c r="DI566" s="133"/>
      <c r="DJ566" s="133"/>
      <c r="DK566" s="133"/>
      <c r="DL566" s="133"/>
      <c r="DM566" s="133"/>
      <c r="DN566" s="133"/>
      <c r="DO566" s="133"/>
      <c r="DP566" s="133"/>
      <c r="DQ566" s="133"/>
      <c r="DR566" s="133"/>
      <c r="DS566" s="133"/>
      <c r="DT566" s="133"/>
      <c r="DU566" s="133"/>
      <c r="DV566" s="133"/>
      <c r="DW566" s="133"/>
      <c r="DX566" s="133"/>
      <c r="DY566" s="133"/>
      <c r="DZ566" s="133"/>
      <c r="EA566" s="133"/>
      <c r="EB566" s="133"/>
      <c r="EC566" s="133"/>
      <c r="ED566" s="133"/>
      <c r="EE566" s="133"/>
      <c r="EF566" s="133"/>
      <c r="EG566" s="133"/>
      <c r="EH566" s="133"/>
      <c r="EI566" s="133"/>
      <c r="EJ566" s="133"/>
      <c r="EK566" s="133"/>
      <c r="EL566" s="133"/>
      <c r="EM566" s="133"/>
      <c r="EN566" s="133"/>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c r="GN566" s="133"/>
      <c r="GO566" s="133"/>
      <c r="GP566" s="133"/>
      <c r="GQ566" s="133"/>
      <c r="GR566" s="133"/>
      <c r="GS566" s="133"/>
    </row>
    <row r="567" spans="1:201">
      <c r="A567" s="132"/>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3"/>
      <c r="EA567" s="133"/>
      <c r="EB567" s="133"/>
      <c r="EC567" s="133"/>
      <c r="ED567" s="133"/>
      <c r="EE567" s="133"/>
      <c r="EF567" s="133"/>
      <c r="EG567" s="133"/>
      <c r="EH567" s="133"/>
      <c r="EI567" s="133"/>
      <c r="EJ567" s="133"/>
      <c r="EK567" s="133"/>
      <c r="EL567" s="133"/>
      <c r="EM567" s="133"/>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c r="GN567" s="133"/>
      <c r="GO567" s="133"/>
      <c r="GP567" s="133"/>
      <c r="GQ567" s="133"/>
      <c r="GR567" s="133"/>
      <c r="GS567" s="133"/>
    </row>
    <row r="568" spans="1:201">
      <c r="A568" s="132"/>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c r="CZ568" s="133"/>
      <c r="DA568" s="133"/>
      <c r="DB568" s="133"/>
      <c r="DC568" s="133"/>
      <c r="DD568" s="133"/>
      <c r="DE568" s="133"/>
      <c r="DF568" s="133"/>
      <c r="DG568" s="133"/>
      <c r="DH568" s="133"/>
      <c r="DI568" s="133"/>
      <c r="DJ568" s="133"/>
      <c r="DK568" s="133"/>
      <c r="DL568" s="133"/>
      <c r="DM568" s="133"/>
      <c r="DN568" s="133"/>
      <c r="DO568" s="133"/>
      <c r="DP568" s="133"/>
      <c r="DQ568" s="133"/>
      <c r="DR568" s="133"/>
      <c r="DS568" s="133"/>
      <c r="DT568" s="133"/>
      <c r="DU568" s="133"/>
      <c r="DV568" s="133"/>
      <c r="DW568" s="133"/>
      <c r="DX568" s="133"/>
      <c r="DY568" s="133"/>
      <c r="DZ568" s="133"/>
      <c r="EA568" s="133"/>
      <c r="EB568" s="133"/>
      <c r="EC568" s="133"/>
      <c r="ED568" s="133"/>
      <c r="EE568" s="133"/>
      <c r="EF568" s="133"/>
      <c r="EG568" s="133"/>
      <c r="EH568" s="133"/>
      <c r="EI568" s="133"/>
      <c r="EJ568" s="133"/>
      <c r="EK568" s="133"/>
      <c r="EL568" s="133"/>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c r="GN568" s="133"/>
      <c r="GO568" s="133"/>
      <c r="GP568" s="133"/>
      <c r="GQ568" s="133"/>
      <c r="GR568" s="133"/>
      <c r="GS568" s="133"/>
    </row>
    <row r="569" spans="1:201">
      <c r="A569" s="132"/>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c r="CZ569" s="133"/>
      <c r="DA569" s="133"/>
      <c r="DB569" s="133"/>
      <c r="DC569" s="133"/>
      <c r="DD569" s="133"/>
      <c r="DE569" s="133"/>
      <c r="DF569" s="133"/>
      <c r="DG569" s="133"/>
      <c r="DH569" s="133"/>
      <c r="DI569" s="133"/>
      <c r="DJ569" s="133"/>
      <c r="DK569" s="133"/>
      <c r="DL569" s="133"/>
      <c r="DM569" s="133"/>
      <c r="DN569" s="133"/>
      <c r="DO569" s="133"/>
      <c r="DP569" s="133"/>
      <c r="DQ569" s="133"/>
      <c r="DR569" s="133"/>
      <c r="DS569" s="133"/>
      <c r="DT569" s="133"/>
      <c r="DU569" s="133"/>
      <c r="DV569" s="133"/>
      <c r="DW569" s="133"/>
      <c r="DX569" s="133"/>
      <c r="DY569" s="133"/>
      <c r="DZ569" s="133"/>
      <c r="EA569" s="133"/>
      <c r="EB569" s="133"/>
      <c r="EC569" s="133"/>
      <c r="ED569" s="133"/>
      <c r="EE569" s="133"/>
      <c r="EF569" s="133"/>
      <c r="EG569" s="133"/>
      <c r="EH569" s="133"/>
      <c r="EI569" s="133"/>
      <c r="EJ569" s="133"/>
      <c r="EK569" s="133"/>
      <c r="EL569" s="133"/>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c r="GN569" s="133"/>
      <c r="GO569" s="133"/>
      <c r="GP569" s="133"/>
      <c r="GQ569" s="133"/>
      <c r="GR569" s="133"/>
      <c r="GS569" s="133"/>
    </row>
    <row r="570" spans="1:201">
      <c r="A570" s="132"/>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c r="CZ570" s="133"/>
      <c r="DA570" s="133"/>
      <c r="DB570" s="133"/>
      <c r="DC570" s="133"/>
      <c r="DD570" s="133"/>
      <c r="DE570" s="133"/>
      <c r="DF570" s="133"/>
      <c r="DG570" s="133"/>
      <c r="DH570" s="133"/>
      <c r="DI570" s="133"/>
      <c r="DJ570" s="133"/>
      <c r="DK570" s="133"/>
      <c r="DL570" s="133"/>
      <c r="DM570" s="133"/>
      <c r="DN570" s="133"/>
      <c r="DO570" s="133"/>
      <c r="DP570" s="133"/>
      <c r="DQ570" s="133"/>
      <c r="DR570" s="133"/>
      <c r="DS570" s="133"/>
      <c r="DT570" s="133"/>
      <c r="DU570" s="133"/>
      <c r="DV570" s="133"/>
      <c r="DW570" s="133"/>
      <c r="DX570" s="133"/>
      <c r="DY570" s="133"/>
      <c r="DZ570" s="133"/>
      <c r="EA570" s="133"/>
      <c r="EB570" s="133"/>
      <c r="EC570" s="133"/>
      <c r="ED570" s="133"/>
      <c r="EE570" s="133"/>
      <c r="EF570" s="133"/>
      <c r="EG570" s="133"/>
      <c r="EH570" s="133"/>
      <c r="EI570" s="133"/>
      <c r="EJ570" s="133"/>
      <c r="EK570" s="133"/>
      <c r="EL570" s="133"/>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c r="GN570" s="133"/>
      <c r="GO570" s="133"/>
      <c r="GP570" s="133"/>
      <c r="GQ570" s="133"/>
      <c r="GR570" s="133"/>
      <c r="GS570" s="133"/>
    </row>
    <row r="571" spans="1:201">
      <c r="A571" s="132"/>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3"/>
      <c r="EA571" s="133"/>
      <c r="EB571" s="133"/>
      <c r="EC571" s="133"/>
      <c r="ED571" s="133"/>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c r="GN571" s="133"/>
      <c r="GO571" s="133"/>
      <c r="GP571" s="133"/>
      <c r="GQ571" s="133"/>
      <c r="GR571" s="133"/>
      <c r="GS571" s="133"/>
    </row>
    <row r="572" spans="1:201">
      <c r="A572" s="132"/>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c r="CZ572" s="133"/>
      <c r="DA572" s="133"/>
      <c r="DB572" s="133"/>
      <c r="DC572" s="133"/>
      <c r="DD572" s="133"/>
      <c r="DE572" s="133"/>
      <c r="DF572" s="133"/>
      <c r="DG572" s="133"/>
      <c r="DH572" s="133"/>
      <c r="DI572" s="133"/>
      <c r="DJ572" s="133"/>
      <c r="DK572" s="133"/>
      <c r="DL572" s="133"/>
      <c r="DM572" s="133"/>
      <c r="DN572" s="133"/>
      <c r="DO572" s="133"/>
      <c r="DP572" s="133"/>
      <c r="DQ572" s="133"/>
      <c r="DR572" s="133"/>
      <c r="DS572" s="133"/>
      <c r="DT572" s="133"/>
      <c r="DU572" s="133"/>
      <c r="DV572" s="133"/>
      <c r="DW572" s="133"/>
      <c r="DX572" s="133"/>
      <c r="DY572" s="133"/>
      <c r="DZ572" s="133"/>
      <c r="EA572" s="133"/>
      <c r="EB572" s="133"/>
      <c r="EC572" s="133"/>
      <c r="ED572" s="133"/>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c r="GN572" s="133"/>
      <c r="GO572" s="133"/>
      <c r="GP572" s="133"/>
      <c r="GQ572" s="133"/>
      <c r="GR572" s="133"/>
      <c r="GS572" s="133"/>
    </row>
    <row r="573" spans="1:201">
      <c r="A573" s="132"/>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c r="CZ573" s="133"/>
      <c r="DA573" s="133"/>
      <c r="DB573" s="133"/>
      <c r="DC573" s="133"/>
      <c r="DD573" s="133"/>
      <c r="DE573" s="133"/>
      <c r="DF573" s="133"/>
      <c r="DG573" s="133"/>
      <c r="DH573" s="133"/>
      <c r="DI573" s="133"/>
      <c r="DJ573" s="133"/>
      <c r="DK573" s="133"/>
      <c r="DL573" s="133"/>
      <c r="DM573" s="133"/>
      <c r="DN573" s="133"/>
      <c r="DO573" s="133"/>
      <c r="DP573" s="133"/>
      <c r="DQ573" s="133"/>
      <c r="DR573" s="133"/>
      <c r="DS573" s="133"/>
      <c r="DT573" s="133"/>
      <c r="DU573" s="133"/>
      <c r="DV573" s="133"/>
      <c r="DW573" s="133"/>
      <c r="DX573" s="133"/>
      <c r="DY573" s="133"/>
      <c r="DZ573" s="133"/>
      <c r="EA573" s="133"/>
      <c r="EB573" s="133"/>
      <c r="EC573" s="133"/>
      <c r="ED573" s="133"/>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c r="GN573" s="133"/>
      <c r="GO573" s="133"/>
      <c r="GP573" s="133"/>
      <c r="GQ573" s="133"/>
      <c r="GR573" s="133"/>
      <c r="GS573" s="133"/>
    </row>
    <row r="574" spans="1:201">
      <c r="A574" s="132"/>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c r="CZ574" s="133"/>
      <c r="DA574" s="133"/>
      <c r="DB574" s="133"/>
      <c r="DC574" s="133"/>
      <c r="DD574" s="133"/>
      <c r="DE574" s="133"/>
      <c r="DF574" s="133"/>
      <c r="DG574" s="133"/>
      <c r="DH574" s="133"/>
      <c r="DI574" s="133"/>
      <c r="DJ574" s="133"/>
      <c r="DK574" s="133"/>
      <c r="DL574" s="133"/>
      <c r="DM574" s="133"/>
      <c r="DN574" s="133"/>
      <c r="DO574" s="133"/>
      <c r="DP574" s="133"/>
      <c r="DQ574" s="133"/>
      <c r="DR574" s="133"/>
      <c r="DS574" s="133"/>
      <c r="DT574" s="133"/>
      <c r="DU574" s="133"/>
      <c r="DV574" s="133"/>
      <c r="DW574" s="133"/>
      <c r="DX574" s="133"/>
      <c r="DY574" s="133"/>
      <c r="DZ574" s="133"/>
      <c r="EA574" s="133"/>
      <c r="EB574" s="133"/>
      <c r="EC574" s="133"/>
      <c r="ED574" s="133"/>
      <c r="EE574" s="133"/>
      <c r="EF574" s="133"/>
      <c r="EG574" s="133"/>
      <c r="EH574" s="133"/>
      <c r="EI574" s="133"/>
      <c r="EJ574" s="133"/>
      <c r="EK574" s="133"/>
      <c r="EL574" s="133"/>
      <c r="EM574" s="133"/>
      <c r="EN574" s="133"/>
      <c r="EO574" s="133"/>
      <c r="EP574" s="133"/>
      <c r="EQ574" s="133"/>
      <c r="ER574" s="133"/>
      <c r="ES574" s="133"/>
      <c r="ET574" s="133"/>
      <c r="EU574" s="133"/>
      <c r="EV574" s="133"/>
      <c r="EW574" s="133"/>
      <c r="EX574" s="133"/>
      <c r="EY574" s="133"/>
      <c r="EZ574" s="133"/>
      <c r="FA574" s="133"/>
      <c r="FB574" s="133"/>
      <c r="FC574" s="133"/>
      <c r="FD574" s="133"/>
      <c r="FE574" s="133"/>
      <c r="FF574" s="133"/>
      <c r="FG574" s="133"/>
      <c r="FH574" s="133"/>
      <c r="FI574" s="133"/>
      <c r="FJ574" s="133"/>
      <c r="FK574" s="133"/>
      <c r="FL574" s="133"/>
      <c r="FM574" s="133"/>
      <c r="FN574" s="133"/>
      <c r="FO574" s="133"/>
      <c r="FP574" s="133"/>
      <c r="FQ574" s="133"/>
      <c r="FR574" s="133"/>
      <c r="FS574" s="133"/>
      <c r="FT574" s="133"/>
      <c r="FU574" s="133"/>
      <c r="FV574" s="133"/>
      <c r="FW574" s="133"/>
      <c r="FX574" s="133"/>
      <c r="FY574" s="133"/>
      <c r="FZ574" s="133"/>
      <c r="GA574" s="133"/>
      <c r="GB574" s="133"/>
      <c r="GC574" s="133"/>
      <c r="GD574" s="133"/>
      <c r="GE574" s="133"/>
      <c r="GF574" s="133"/>
      <c r="GG574" s="133"/>
      <c r="GH574" s="133"/>
      <c r="GI574" s="133"/>
      <c r="GJ574" s="133"/>
      <c r="GK574" s="133"/>
      <c r="GL574" s="133"/>
      <c r="GM574" s="133"/>
      <c r="GN574" s="133"/>
      <c r="GO574" s="133"/>
      <c r="GP574" s="133"/>
      <c r="GQ574" s="133"/>
      <c r="GR574" s="133"/>
      <c r="GS574" s="133"/>
    </row>
    <row r="575" spans="1:201">
      <c r="A575" s="132"/>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3"/>
      <c r="EA575" s="133"/>
      <c r="EB575" s="133"/>
      <c r="EC575" s="133"/>
      <c r="ED575" s="133"/>
      <c r="EE575" s="133"/>
      <c r="EF575" s="133"/>
      <c r="EG575" s="133"/>
      <c r="EH575" s="133"/>
      <c r="EI575" s="133"/>
      <c r="EJ575" s="133"/>
      <c r="EK575" s="133"/>
      <c r="EL575" s="133"/>
      <c r="EM575" s="133"/>
      <c r="EN575" s="133"/>
      <c r="EO575" s="133"/>
      <c r="EP575" s="133"/>
      <c r="EQ575" s="133"/>
      <c r="ER575" s="133"/>
      <c r="ES575" s="133"/>
      <c r="ET575" s="133"/>
      <c r="EU575" s="133"/>
      <c r="EV575" s="133"/>
      <c r="EW575" s="133"/>
      <c r="EX575" s="133"/>
      <c r="EY575" s="133"/>
      <c r="EZ575" s="133"/>
      <c r="FA575" s="133"/>
      <c r="FB575" s="133"/>
      <c r="FC575" s="133"/>
      <c r="FD575" s="133"/>
      <c r="FE575" s="133"/>
      <c r="FF575" s="133"/>
      <c r="FG575" s="133"/>
      <c r="FH575" s="133"/>
      <c r="FI575" s="133"/>
      <c r="FJ575" s="133"/>
      <c r="FK575" s="133"/>
      <c r="FL575" s="133"/>
      <c r="FM575" s="133"/>
      <c r="FN575" s="133"/>
      <c r="FO575" s="133"/>
      <c r="FP575" s="133"/>
      <c r="FQ575" s="133"/>
      <c r="FR575" s="133"/>
      <c r="FS575" s="133"/>
      <c r="FT575" s="133"/>
      <c r="FU575" s="133"/>
      <c r="FV575" s="133"/>
      <c r="FW575" s="133"/>
      <c r="FX575" s="133"/>
      <c r="FY575" s="133"/>
      <c r="FZ575" s="133"/>
      <c r="GA575" s="133"/>
      <c r="GB575" s="133"/>
      <c r="GC575" s="133"/>
      <c r="GD575" s="133"/>
      <c r="GE575" s="133"/>
      <c r="GF575" s="133"/>
      <c r="GG575" s="133"/>
      <c r="GH575" s="133"/>
      <c r="GI575" s="133"/>
      <c r="GJ575" s="133"/>
      <c r="GK575" s="133"/>
      <c r="GL575" s="133"/>
      <c r="GM575" s="133"/>
      <c r="GN575" s="133"/>
      <c r="GO575" s="133"/>
      <c r="GP575" s="133"/>
      <c r="GQ575" s="133"/>
      <c r="GR575" s="133"/>
      <c r="GS575" s="133"/>
    </row>
    <row r="576" spans="1:201">
      <c r="A576" s="132"/>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c r="CZ576" s="133"/>
      <c r="DA576" s="133"/>
      <c r="DB576" s="133"/>
      <c r="DC576" s="133"/>
      <c r="DD576" s="133"/>
      <c r="DE576" s="133"/>
      <c r="DF576" s="133"/>
      <c r="DG576" s="133"/>
      <c r="DH576" s="133"/>
      <c r="DI576" s="133"/>
      <c r="DJ576" s="133"/>
      <c r="DK576" s="133"/>
      <c r="DL576" s="133"/>
      <c r="DM576" s="133"/>
      <c r="DN576" s="133"/>
      <c r="DO576" s="133"/>
      <c r="DP576" s="133"/>
      <c r="DQ576" s="133"/>
      <c r="DR576" s="133"/>
      <c r="DS576" s="133"/>
      <c r="DT576" s="133"/>
      <c r="DU576" s="133"/>
      <c r="DV576" s="133"/>
      <c r="DW576" s="133"/>
      <c r="DX576" s="133"/>
      <c r="DY576" s="133"/>
      <c r="DZ576" s="133"/>
      <c r="EA576" s="133"/>
      <c r="EB576" s="133"/>
      <c r="EC576" s="133"/>
      <c r="ED576" s="133"/>
      <c r="EE576" s="133"/>
      <c r="EF576" s="133"/>
      <c r="EG576" s="133"/>
      <c r="EH576" s="133"/>
      <c r="EI576" s="133"/>
      <c r="EJ576" s="133"/>
      <c r="EK576" s="133"/>
      <c r="EL576" s="133"/>
      <c r="EM576" s="133"/>
      <c r="EN576" s="133"/>
      <c r="EO576" s="133"/>
      <c r="EP576" s="133"/>
      <c r="EQ576" s="133"/>
      <c r="ER576" s="133"/>
      <c r="ES576" s="133"/>
      <c r="ET576" s="133"/>
      <c r="EU576" s="133"/>
      <c r="EV576" s="133"/>
      <c r="EW576" s="133"/>
      <c r="EX576" s="133"/>
      <c r="EY576" s="133"/>
      <c r="EZ576" s="133"/>
      <c r="FA576" s="133"/>
      <c r="FB576" s="133"/>
      <c r="FC576" s="133"/>
      <c r="FD576" s="133"/>
      <c r="FE576" s="133"/>
      <c r="FF576" s="133"/>
      <c r="FG576" s="133"/>
      <c r="FH576" s="133"/>
      <c r="FI576" s="133"/>
      <c r="FJ576" s="133"/>
      <c r="FK576" s="133"/>
      <c r="FL576" s="133"/>
      <c r="FM576" s="133"/>
      <c r="FN576" s="133"/>
      <c r="FO576" s="133"/>
      <c r="FP576" s="133"/>
      <c r="FQ576" s="133"/>
      <c r="FR576" s="133"/>
      <c r="FS576" s="133"/>
      <c r="FT576" s="133"/>
      <c r="FU576" s="133"/>
      <c r="FV576" s="133"/>
      <c r="FW576" s="133"/>
      <c r="FX576" s="133"/>
      <c r="FY576" s="133"/>
      <c r="FZ576" s="133"/>
      <c r="GA576" s="133"/>
      <c r="GB576" s="133"/>
      <c r="GC576" s="133"/>
      <c r="GD576" s="133"/>
      <c r="GE576" s="133"/>
      <c r="GF576" s="133"/>
      <c r="GG576" s="133"/>
      <c r="GH576" s="133"/>
      <c r="GI576" s="133"/>
      <c r="GJ576" s="133"/>
      <c r="GK576" s="133"/>
      <c r="GL576" s="133"/>
      <c r="GM576" s="133"/>
      <c r="GN576" s="133"/>
      <c r="GO576" s="133"/>
      <c r="GP576" s="133"/>
      <c r="GQ576" s="133"/>
      <c r="GR576" s="133"/>
      <c r="GS576" s="133"/>
    </row>
    <row r="577" spans="1:201">
      <c r="A577" s="132"/>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c r="CZ577" s="133"/>
      <c r="DA577" s="133"/>
      <c r="DB577" s="133"/>
      <c r="DC577" s="133"/>
      <c r="DD577" s="133"/>
      <c r="DE577" s="133"/>
      <c r="DF577" s="133"/>
      <c r="DG577" s="133"/>
      <c r="DH577" s="133"/>
      <c r="DI577" s="133"/>
      <c r="DJ577" s="133"/>
      <c r="DK577" s="133"/>
      <c r="DL577" s="133"/>
      <c r="DM577" s="133"/>
      <c r="DN577" s="133"/>
      <c r="DO577" s="133"/>
      <c r="DP577" s="133"/>
      <c r="DQ577" s="133"/>
      <c r="DR577" s="133"/>
      <c r="DS577" s="133"/>
      <c r="DT577" s="133"/>
      <c r="DU577" s="133"/>
      <c r="DV577" s="133"/>
      <c r="DW577" s="133"/>
      <c r="DX577" s="133"/>
      <c r="DY577" s="133"/>
      <c r="DZ577" s="133"/>
      <c r="EA577" s="133"/>
      <c r="EB577" s="133"/>
      <c r="EC577" s="133"/>
      <c r="ED577" s="133"/>
      <c r="EE577" s="133"/>
      <c r="EF577" s="133"/>
      <c r="EG577" s="133"/>
      <c r="EH577" s="133"/>
      <c r="EI577" s="133"/>
      <c r="EJ577" s="133"/>
      <c r="EK577" s="133"/>
      <c r="EL577" s="133"/>
      <c r="EM577" s="133"/>
      <c r="EN577" s="133"/>
      <c r="EO577" s="133"/>
      <c r="EP577" s="133"/>
      <c r="EQ577" s="133"/>
      <c r="ER577" s="133"/>
      <c r="ES577" s="133"/>
      <c r="ET577" s="133"/>
      <c r="EU577" s="133"/>
      <c r="EV577" s="133"/>
      <c r="EW577" s="133"/>
      <c r="EX577" s="133"/>
      <c r="EY577" s="133"/>
      <c r="EZ577" s="133"/>
      <c r="FA577" s="133"/>
      <c r="FB577" s="133"/>
      <c r="FC577" s="133"/>
      <c r="FD577" s="133"/>
      <c r="FE577" s="133"/>
      <c r="FF577" s="133"/>
      <c r="FG577" s="133"/>
      <c r="FH577" s="133"/>
      <c r="FI577" s="133"/>
      <c r="FJ577" s="133"/>
      <c r="FK577" s="133"/>
      <c r="FL577" s="133"/>
      <c r="FM577" s="133"/>
      <c r="FN577" s="133"/>
      <c r="FO577" s="133"/>
      <c r="FP577" s="133"/>
      <c r="FQ577" s="133"/>
      <c r="FR577" s="133"/>
      <c r="FS577" s="133"/>
      <c r="FT577" s="133"/>
      <c r="FU577" s="133"/>
      <c r="FV577" s="133"/>
      <c r="FW577" s="133"/>
      <c r="FX577" s="133"/>
      <c r="FY577" s="133"/>
      <c r="FZ577" s="133"/>
      <c r="GA577" s="133"/>
      <c r="GB577" s="133"/>
      <c r="GC577" s="133"/>
      <c r="GD577" s="133"/>
      <c r="GE577" s="133"/>
      <c r="GF577" s="133"/>
      <c r="GG577" s="133"/>
      <c r="GH577" s="133"/>
      <c r="GI577" s="133"/>
      <c r="GJ577" s="133"/>
      <c r="GK577" s="133"/>
      <c r="GL577" s="133"/>
      <c r="GM577" s="133"/>
      <c r="GN577" s="133"/>
      <c r="GO577" s="133"/>
      <c r="GP577" s="133"/>
      <c r="GQ577" s="133"/>
      <c r="GR577" s="133"/>
      <c r="GS577" s="133"/>
    </row>
    <row r="578" spans="1:201">
      <c r="A578" s="132"/>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c r="CZ578" s="133"/>
      <c r="DA578" s="133"/>
      <c r="DB578" s="133"/>
      <c r="DC578" s="133"/>
      <c r="DD578" s="133"/>
      <c r="DE578" s="133"/>
      <c r="DF578" s="133"/>
      <c r="DG578" s="133"/>
      <c r="DH578" s="133"/>
      <c r="DI578" s="133"/>
      <c r="DJ578" s="133"/>
      <c r="DK578" s="133"/>
      <c r="DL578" s="133"/>
      <c r="DM578" s="133"/>
      <c r="DN578" s="133"/>
      <c r="DO578" s="133"/>
      <c r="DP578" s="133"/>
      <c r="DQ578" s="133"/>
      <c r="DR578" s="133"/>
      <c r="DS578" s="133"/>
      <c r="DT578" s="133"/>
      <c r="DU578" s="133"/>
      <c r="DV578" s="133"/>
      <c r="DW578" s="133"/>
      <c r="DX578" s="133"/>
      <c r="DY578" s="133"/>
      <c r="DZ578" s="133"/>
      <c r="EA578" s="133"/>
      <c r="EB578" s="133"/>
      <c r="EC578" s="133"/>
      <c r="ED578" s="133"/>
      <c r="EE578" s="133"/>
      <c r="EF578" s="133"/>
      <c r="EG578" s="133"/>
      <c r="EH578" s="133"/>
      <c r="EI578" s="133"/>
      <c r="EJ578" s="133"/>
      <c r="EK578" s="133"/>
      <c r="EL578" s="133"/>
      <c r="EM578" s="133"/>
      <c r="EN578" s="133"/>
      <c r="EO578" s="133"/>
      <c r="EP578" s="133"/>
      <c r="EQ578" s="133"/>
      <c r="ER578" s="133"/>
      <c r="ES578" s="133"/>
      <c r="ET578" s="133"/>
      <c r="EU578" s="133"/>
      <c r="EV578" s="133"/>
      <c r="EW578" s="133"/>
      <c r="EX578" s="133"/>
      <c r="EY578" s="133"/>
      <c r="EZ578" s="133"/>
      <c r="FA578" s="133"/>
      <c r="FB578" s="133"/>
      <c r="FC578" s="133"/>
      <c r="FD578" s="133"/>
      <c r="FE578" s="133"/>
      <c r="FF578" s="133"/>
      <c r="FG578" s="133"/>
      <c r="FH578" s="133"/>
      <c r="FI578" s="133"/>
      <c r="FJ578" s="133"/>
      <c r="FK578" s="133"/>
      <c r="FL578" s="133"/>
      <c r="FM578" s="133"/>
      <c r="FN578" s="133"/>
      <c r="FO578" s="133"/>
      <c r="FP578" s="133"/>
      <c r="FQ578" s="133"/>
      <c r="FR578" s="133"/>
      <c r="FS578" s="133"/>
      <c r="FT578" s="133"/>
      <c r="FU578" s="133"/>
      <c r="FV578" s="133"/>
      <c r="FW578" s="133"/>
      <c r="FX578" s="133"/>
      <c r="FY578" s="133"/>
      <c r="FZ578" s="133"/>
      <c r="GA578" s="133"/>
      <c r="GB578" s="133"/>
      <c r="GC578" s="133"/>
      <c r="GD578" s="133"/>
      <c r="GE578" s="133"/>
      <c r="GF578" s="133"/>
      <c r="GG578" s="133"/>
      <c r="GH578" s="133"/>
      <c r="GI578" s="133"/>
      <c r="GJ578" s="133"/>
      <c r="GK578" s="133"/>
      <c r="GL578" s="133"/>
      <c r="GM578" s="133"/>
      <c r="GN578" s="133"/>
      <c r="GO578" s="133"/>
      <c r="GP578" s="133"/>
      <c r="GQ578" s="133"/>
      <c r="GR578" s="133"/>
      <c r="GS578" s="133"/>
    </row>
    <row r="579" spans="1:201">
      <c r="A579" s="132"/>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3"/>
      <c r="EA579" s="133"/>
      <c r="EB579" s="133"/>
      <c r="EC579" s="133"/>
      <c r="ED579" s="133"/>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c r="GN579" s="133"/>
      <c r="GO579" s="133"/>
      <c r="GP579" s="133"/>
      <c r="GQ579" s="133"/>
      <c r="GR579" s="133"/>
      <c r="GS579" s="133"/>
    </row>
    <row r="580" spans="1:201">
      <c r="A580" s="132"/>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c r="CZ580" s="133"/>
      <c r="DA580" s="133"/>
      <c r="DB580" s="133"/>
      <c r="DC580" s="133"/>
      <c r="DD580" s="133"/>
      <c r="DE580" s="133"/>
      <c r="DF580" s="133"/>
      <c r="DG580" s="133"/>
      <c r="DH580" s="133"/>
      <c r="DI580" s="133"/>
      <c r="DJ580" s="133"/>
      <c r="DK580" s="133"/>
      <c r="DL580" s="133"/>
      <c r="DM580" s="133"/>
      <c r="DN580" s="133"/>
      <c r="DO580" s="133"/>
      <c r="DP580" s="133"/>
      <c r="DQ580" s="133"/>
      <c r="DR580" s="133"/>
      <c r="DS580" s="133"/>
      <c r="DT580" s="133"/>
      <c r="DU580" s="133"/>
      <c r="DV580" s="133"/>
      <c r="DW580" s="133"/>
      <c r="DX580" s="133"/>
      <c r="DY580" s="133"/>
      <c r="DZ580" s="133"/>
      <c r="EA580" s="133"/>
      <c r="EB580" s="133"/>
      <c r="EC580" s="133"/>
      <c r="ED580" s="133"/>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c r="GN580" s="133"/>
      <c r="GO580" s="133"/>
      <c r="GP580" s="133"/>
      <c r="GQ580" s="133"/>
      <c r="GR580" s="133"/>
      <c r="GS580" s="133"/>
    </row>
    <row r="581" spans="1:201">
      <c r="A581" s="132"/>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c r="CZ581" s="133"/>
      <c r="DA581" s="133"/>
      <c r="DB581" s="133"/>
      <c r="DC581" s="133"/>
      <c r="DD581" s="133"/>
      <c r="DE581" s="133"/>
      <c r="DF581" s="133"/>
      <c r="DG581" s="133"/>
      <c r="DH581" s="133"/>
      <c r="DI581" s="133"/>
      <c r="DJ581" s="133"/>
      <c r="DK581" s="133"/>
      <c r="DL581" s="133"/>
      <c r="DM581" s="133"/>
      <c r="DN581" s="133"/>
      <c r="DO581" s="133"/>
      <c r="DP581" s="133"/>
      <c r="DQ581" s="133"/>
      <c r="DR581" s="133"/>
      <c r="DS581" s="133"/>
      <c r="DT581" s="133"/>
      <c r="DU581" s="133"/>
      <c r="DV581" s="133"/>
      <c r="DW581" s="133"/>
      <c r="DX581" s="133"/>
      <c r="DY581" s="133"/>
      <c r="DZ581" s="133"/>
      <c r="EA581" s="133"/>
      <c r="EB581" s="133"/>
      <c r="EC581" s="133"/>
      <c r="ED581" s="133"/>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c r="GN581" s="133"/>
      <c r="GO581" s="133"/>
      <c r="GP581" s="133"/>
      <c r="GQ581" s="133"/>
      <c r="GR581" s="133"/>
      <c r="GS581" s="133"/>
    </row>
    <row r="582" spans="1:201">
      <c r="A582" s="132"/>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c r="CZ582" s="133"/>
      <c r="DA582" s="133"/>
      <c r="DB582" s="133"/>
      <c r="DC582" s="133"/>
      <c r="DD582" s="133"/>
      <c r="DE582" s="133"/>
      <c r="DF582" s="133"/>
      <c r="DG582" s="133"/>
      <c r="DH582" s="133"/>
      <c r="DI582" s="133"/>
      <c r="DJ582" s="133"/>
      <c r="DK582" s="133"/>
      <c r="DL582" s="133"/>
      <c r="DM582" s="133"/>
      <c r="DN582" s="133"/>
      <c r="DO582" s="133"/>
      <c r="DP582" s="133"/>
      <c r="DQ582" s="133"/>
      <c r="DR582" s="133"/>
      <c r="DS582" s="133"/>
      <c r="DT582" s="133"/>
      <c r="DU582" s="133"/>
      <c r="DV582" s="133"/>
      <c r="DW582" s="133"/>
      <c r="DX582" s="133"/>
      <c r="DY582" s="133"/>
      <c r="DZ582" s="133"/>
      <c r="EA582" s="133"/>
      <c r="EB582" s="133"/>
      <c r="EC582" s="133"/>
      <c r="ED582" s="133"/>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c r="GN582" s="133"/>
      <c r="GO582" s="133"/>
      <c r="GP582" s="133"/>
      <c r="GQ582" s="133"/>
      <c r="GR582" s="133"/>
      <c r="GS582" s="133"/>
    </row>
    <row r="583" spans="1:201">
      <c r="A583" s="132"/>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133"/>
      <c r="BL583" s="133"/>
      <c r="BM583" s="133"/>
      <c r="BN583" s="133"/>
      <c r="BO583" s="133"/>
      <c r="BP583" s="133"/>
      <c r="BQ583" s="133"/>
      <c r="BR583" s="133"/>
      <c r="BS583" s="133"/>
      <c r="BT583" s="133"/>
      <c r="BU583" s="133"/>
      <c r="BV583" s="133"/>
      <c r="BW583" s="133"/>
      <c r="BX583" s="133"/>
      <c r="BY583" s="133"/>
      <c r="BZ583" s="133"/>
      <c r="CA583" s="133"/>
      <c r="CB583" s="133"/>
      <c r="CC583" s="133"/>
      <c r="CD583" s="133"/>
      <c r="CE583" s="133"/>
      <c r="CF583" s="133"/>
      <c r="CG583" s="133"/>
      <c r="CH583" s="133"/>
      <c r="CI583" s="133"/>
      <c r="CJ583" s="133"/>
      <c r="CK583" s="133"/>
      <c r="CL583" s="133"/>
      <c r="CM583" s="133"/>
      <c r="CN583" s="133"/>
      <c r="CO583" s="133"/>
      <c r="CP583" s="133"/>
      <c r="CQ583" s="133"/>
      <c r="CR583" s="133"/>
      <c r="CS583" s="133"/>
      <c r="CT583" s="133"/>
      <c r="CU583" s="133"/>
      <c r="CV583" s="133"/>
      <c r="CW583" s="133"/>
      <c r="CX583" s="133"/>
      <c r="CY583" s="133"/>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3"/>
      <c r="EA583" s="133"/>
      <c r="EB583" s="133"/>
      <c r="EC583" s="133"/>
      <c r="ED583" s="133"/>
      <c r="EE583" s="133"/>
      <c r="EF583" s="133"/>
      <c r="EG583" s="133"/>
      <c r="EH583" s="133"/>
      <c r="EI583" s="133"/>
      <c r="EJ583" s="133"/>
      <c r="EK583" s="133"/>
      <c r="EL583" s="133"/>
      <c r="EM583" s="133"/>
      <c r="EN583" s="133"/>
      <c r="EO583" s="133"/>
      <c r="EP583" s="133"/>
      <c r="EQ583" s="133"/>
      <c r="ER583" s="133"/>
      <c r="ES583" s="133"/>
      <c r="ET583" s="133"/>
      <c r="EU583" s="133"/>
      <c r="EV583" s="133"/>
      <c r="EW583" s="133"/>
      <c r="EX583" s="133"/>
      <c r="EY583" s="133"/>
      <c r="EZ583" s="133"/>
      <c r="FA583" s="133"/>
      <c r="FB583" s="133"/>
      <c r="FC583" s="133"/>
      <c r="FD583" s="133"/>
      <c r="FE583" s="133"/>
      <c r="FF583" s="133"/>
      <c r="FG583" s="133"/>
      <c r="FH583" s="133"/>
      <c r="FI583" s="133"/>
      <c r="FJ583" s="133"/>
      <c r="FK583" s="133"/>
      <c r="FL583" s="133"/>
      <c r="FM583" s="133"/>
      <c r="FN583" s="133"/>
      <c r="FO583" s="133"/>
      <c r="FP583" s="133"/>
      <c r="FQ583" s="133"/>
      <c r="FR583" s="133"/>
      <c r="FS583" s="133"/>
      <c r="FT583" s="133"/>
      <c r="FU583" s="133"/>
      <c r="FV583" s="133"/>
      <c r="FW583" s="133"/>
      <c r="FX583" s="133"/>
      <c r="FY583" s="133"/>
      <c r="FZ583" s="133"/>
      <c r="GA583" s="133"/>
      <c r="GB583" s="133"/>
      <c r="GC583" s="133"/>
      <c r="GD583" s="133"/>
      <c r="GE583" s="133"/>
      <c r="GF583" s="133"/>
      <c r="GG583" s="133"/>
      <c r="GH583" s="133"/>
      <c r="GI583" s="133"/>
      <c r="GJ583" s="133"/>
      <c r="GK583" s="133"/>
      <c r="GL583" s="133"/>
      <c r="GM583" s="133"/>
      <c r="GN583" s="133"/>
      <c r="GO583" s="133"/>
      <c r="GP583" s="133"/>
      <c r="GQ583" s="133"/>
      <c r="GR583" s="133"/>
      <c r="GS583" s="133"/>
    </row>
    <row r="584" spans="1:201">
      <c r="A584" s="132"/>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133"/>
      <c r="BL584" s="133"/>
      <c r="BM584" s="133"/>
      <c r="BN584" s="133"/>
      <c r="BO584" s="133"/>
      <c r="BP584" s="133"/>
      <c r="BQ584" s="133"/>
      <c r="BR584" s="133"/>
      <c r="BS584" s="133"/>
      <c r="BT584" s="133"/>
      <c r="BU584" s="133"/>
      <c r="BV584" s="133"/>
      <c r="BW584" s="133"/>
      <c r="BX584" s="133"/>
      <c r="BY584" s="133"/>
      <c r="BZ584" s="133"/>
      <c r="CA584" s="133"/>
      <c r="CB584" s="133"/>
      <c r="CC584" s="133"/>
      <c r="CD584" s="133"/>
      <c r="CE584" s="133"/>
      <c r="CF584" s="133"/>
      <c r="CG584" s="133"/>
      <c r="CH584" s="133"/>
      <c r="CI584" s="133"/>
      <c r="CJ584" s="133"/>
      <c r="CK584" s="133"/>
      <c r="CL584" s="133"/>
      <c r="CM584" s="133"/>
      <c r="CN584" s="133"/>
      <c r="CO584" s="133"/>
      <c r="CP584" s="133"/>
      <c r="CQ584" s="133"/>
      <c r="CR584" s="133"/>
      <c r="CS584" s="133"/>
      <c r="CT584" s="133"/>
      <c r="CU584" s="133"/>
      <c r="CV584" s="133"/>
      <c r="CW584" s="133"/>
      <c r="CX584" s="133"/>
      <c r="CY584" s="133"/>
      <c r="CZ584" s="133"/>
      <c r="DA584" s="133"/>
      <c r="DB584" s="133"/>
      <c r="DC584" s="133"/>
      <c r="DD584" s="133"/>
      <c r="DE584" s="133"/>
      <c r="DF584" s="133"/>
      <c r="DG584" s="133"/>
      <c r="DH584" s="133"/>
      <c r="DI584" s="133"/>
      <c r="DJ584" s="133"/>
      <c r="DK584" s="133"/>
      <c r="DL584" s="133"/>
      <c r="DM584" s="133"/>
      <c r="DN584" s="133"/>
      <c r="DO584" s="133"/>
      <c r="DP584" s="133"/>
      <c r="DQ584" s="133"/>
      <c r="DR584" s="133"/>
      <c r="DS584" s="133"/>
      <c r="DT584" s="133"/>
      <c r="DU584" s="133"/>
      <c r="DV584" s="133"/>
      <c r="DW584" s="133"/>
      <c r="DX584" s="133"/>
      <c r="DY584" s="133"/>
      <c r="DZ584" s="133"/>
      <c r="EA584" s="133"/>
      <c r="EB584" s="133"/>
      <c r="EC584" s="133"/>
      <c r="ED584" s="133"/>
      <c r="EE584" s="133"/>
      <c r="EF584" s="133"/>
      <c r="EG584" s="133"/>
      <c r="EH584" s="133"/>
      <c r="EI584" s="133"/>
      <c r="EJ584" s="133"/>
      <c r="EK584" s="133"/>
      <c r="EL584" s="133"/>
      <c r="EM584" s="133"/>
      <c r="EN584" s="133"/>
      <c r="EO584" s="133"/>
      <c r="EP584" s="133"/>
      <c r="EQ584" s="133"/>
      <c r="ER584" s="133"/>
      <c r="ES584" s="133"/>
      <c r="ET584" s="133"/>
      <c r="EU584" s="133"/>
      <c r="EV584" s="133"/>
      <c r="EW584" s="133"/>
      <c r="EX584" s="133"/>
      <c r="EY584" s="133"/>
      <c r="EZ584" s="133"/>
      <c r="FA584" s="133"/>
      <c r="FB584" s="133"/>
      <c r="FC584" s="133"/>
      <c r="FD584" s="133"/>
      <c r="FE584" s="133"/>
      <c r="FF584" s="133"/>
      <c r="FG584" s="133"/>
      <c r="FH584" s="133"/>
      <c r="FI584" s="133"/>
      <c r="FJ584" s="133"/>
      <c r="FK584" s="133"/>
      <c r="FL584" s="133"/>
      <c r="FM584" s="133"/>
      <c r="FN584" s="133"/>
      <c r="FO584" s="133"/>
      <c r="FP584" s="133"/>
      <c r="FQ584" s="133"/>
      <c r="FR584" s="133"/>
      <c r="FS584" s="133"/>
      <c r="FT584" s="133"/>
      <c r="FU584" s="133"/>
      <c r="FV584" s="133"/>
      <c r="FW584" s="133"/>
      <c r="FX584" s="133"/>
      <c r="FY584" s="133"/>
      <c r="FZ584" s="133"/>
      <c r="GA584" s="133"/>
      <c r="GB584" s="133"/>
      <c r="GC584" s="133"/>
      <c r="GD584" s="133"/>
      <c r="GE584" s="133"/>
      <c r="GF584" s="133"/>
      <c r="GG584" s="133"/>
      <c r="GH584" s="133"/>
      <c r="GI584" s="133"/>
      <c r="GJ584" s="133"/>
      <c r="GK584" s="133"/>
      <c r="GL584" s="133"/>
      <c r="GM584" s="133"/>
      <c r="GN584" s="133"/>
      <c r="GO584" s="133"/>
      <c r="GP584" s="133"/>
      <c r="GQ584" s="133"/>
      <c r="GR584" s="133"/>
      <c r="GS584" s="133"/>
    </row>
    <row r="585" spans="1:201">
      <c r="A585" s="132"/>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133"/>
      <c r="BL585" s="133"/>
      <c r="BM585" s="133"/>
      <c r="BN585" s="133"/>
      <c r="BO585" s="133"/>
      <c r="BP585" s="133"/>
      <c r="BQ585" s="133"/>
      <c r="BR585" s="133"/>
      <c r="BS585" s="133"/>
      <c r="BT585" s="133"/>
      <c r="BU585" s="133"/>
      <c r="BV585" s="133"/>
      <c r="BW585" s="133"/>
      <c r="BX585" s="133"/>
      <c r="BY585" s="133"/>
      <c r="BZ585" s="133"/>
      <c r="CA585" s="133"/>
      <c r="CB585" s="133"/>
      <c r="CC585" s="133"/>
      <c r="CD585" s="133"/>
      <c r="CE585" s="133"/>
      <c r="CF585" s="133"/>
      <c r="CG585" s="133"/>
      <c r="CH585" s="133"/>
      <c r="CI585" s="133"/>
      <c r="CJ585" s="133"/>
      <c r="CK585" s="133"/>
      <c r="CL585" s="133"/>
      <c r="CM585" s="133"/>
      <c r="CN585" s="133"/>
      <c r="CO585" s="133"/>
      <c r="CP585" s="133"/>
      <c r="CQ585" s="133"/>
      <c r="CR585" s="133"/>
      <c r="CS585" s="133"/>
      <c r="CT585" s="133"/>
      <c r="CU585" s="133"/>
      <c r="CV585" s="133"/>
      <c r="CW585" s="133"/>
      <c r="CX585" s="133"/>
      <c r="CY585" s="133"/>
      <c r="CZ585" s="133"/>
      <c r="DA585" s="133"/>
      <c r="DB585" s="133"/>
      <c r="DC585" s="133"/>
      <c r="DD585" s="133"/>
      <c r="DE585" s="133"/>
      <c r="DF585" s="133"/>
      <c r="DG585" s="133"/>
      <c r="DH585" s="133"/>
      <c r="DI585" s="133"/>
      <c r="DJ585" s="133"/>
      <c r="DK585" s="133"/>
      <c r="DL585" s="133"/>
      <c r="DM585" s="133"/>
      <c r="DN585" s="133"/>
      <c r="DO585" s="133"/>
      <c r="DP585" s="133"/>
      <c r="DQ585" s="133"/>
      <c r="DR585" s="133"/>
      <c r="DS585" s="133"/>
      <c r="DT585" s="133"/>
      <c r="DU585" s="133"/>
      <c r="DV585" s="133"/>
      <c r="DW585" s="133"/>
      <c r="DX585" s="133"/>
      <c r="DY585" s="133"/>
      <c r="DZ585" s="133"/>
      <c r="EA585" s="133"/>
      <c r="EB585" s="133"/>
      <c r="EC585" s="133"/>
      <c r="ED585" s="133"/>
      <c r="EE585" s="133"/>
      <c r="EF585" s="133"/>
      <c r="EG585" s="133"/>
      <c r="EH585" s="133"/>
      <c r="EI585" s="133"/>
      <c r="EJ585" s="133"/>
      <c r="EK585" s="133"/>
      <c r="EL585" s="133"/>
      <c r="EM585" s="133"/>
      <c r="EN585" s="133"/>
      <c r="EO585" s="133"/>
      <c r="EP585" s="133"/>
      <c r="EQ585" s="133"/>
      <c r="ER585" s="133"/>
      <c r="ES585" s="133"/>
      <c r="ET585" s="133"/>
      <c r="EU585" s="133"/>
      <c r="EV585" s="133"/>
      <c r="EW585" s="133"/>
      <c r="EX585" s="133"/>
      <c r="EY585" s="133"/>
      <c r="EZ585" s="133"/>
      <c r="FA585" s="133"/>
      <c r="FB585" s="133"/>
      <c r="FC585" s="133"/>
      <c r="FD585" s="133"/>
      <c r="FE585" s="133"/>
      <c r="FF585" s="133"/>
      <c r="FG585" s="133"/>
      <c r="FH585" s="133"/>
      <c r="FI585" s="133"/>
      <c r="FJ585" s="133"/>
      <c r="FK585" s="133"/>
      <c r="FL585" s="133"/>
      <c r="FM585" s="133"/>
      <c r="FN585" s="133"/>
      <c r="FO585" s="133"/>
      <c r="FP585" s="133"/>
      <c r="FQ585" s="133"/>
      <c r="FR585" s="133"/>
      <c r="FS585" s="133"/>
      <c r="FT585" s="133"/>
      <c r="FU585" s="133"/>
      <c r="FV585" s="133"/>
      <c r="FW585" s="133"/>
      <c r="FX585" s="133"/>
      <c r="FY585" s="133"/>
      <c r="FZ585" s="133"/>
      <c r="GA585" s="133"/>
      <c r="GB585" s="133"/>
      <c r="GC585" s="133"/>
      <c r="GD585" s="133"/>
      <c r="GE585" s="133"/>
      <c r="GF585" s="133"/>
      <c r="GG585" s="133"/>
      <c r="GH585" s="133"/>
      <c r="GI585" s="133"/>
      <c r="GJ585" s="133"/>
      <c r="GK585" s="133"/>
      <c r="GL585" s="133"/>
      <c r="GM585" s="133"/>
      <c r="GN585" s="133"/>
      <c r="GO585" s="133"/>
      <c r="GP585" s="133"/>
      <c r="GQ585" s="133"/>
      <c r="GR585" s="133"/>
      <c r="GS585" s="133"/>
    </row>
    <row r="586" spans="1:201">
      <c r="A586" s="132"/>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33"/>
      <c r="BM586" s="133"/>
      <c r="BN586" s="133"/>
      <c r="BO586" s="133"/>
      <c r="BP586" s="133"/>
      <c r="BQ586" s="133"/>
      <c r="BR586" s="133"/>
      <c r="BS586" s="133"/>
      <c r="BT586" s="133"/>
      <c r="BU586" s="133"/>
      <c r="BV586" s="133"/>
      <c r="BW586" s="133"/>
      <c r="BX586" s="133"/>
      <c r="BY586" s="133"/>
      <c r="BZ586" s="133"/>
      <c r="CA586" s="133"/>
      <c r="CB586" s="133"/>
      <c r="CC586" s="133"/>
      <c r="CD586" s="133"/>
      <c r="CE586" s="133"/>
      <c r="CF586" s="133"/>
      <c r="CG586" s="133"/>
      <c r="CH586" s="133"/>
      <c r="CI586" s="133"/>
      <c r="CJ586" s="133"/>
      <c r="CK586" s="133"/>
      <c r="CL586" s="133"/>
      <c r="CM586" s="133"/>
      <c r="CN586" s="133"/>
      <c r="CO586" s="133"/>
      <c r="CP586" s="133"/>
      <c r="CQ586" s="133"/>
      <c r="CR586" s="133"/>
      <c r="CS586" s="133"/>
      <c r="CT586" s="133"/>
      <c r="CU586" s="133"/>
      <c r="CV586" s="133"/>
      <c r="CW586" s="133"/>
      <c r="CX586" s="133"/>
      <c r="CY586" s="133"/>
      <c r="CZ586" s="133"/>
      <c r="DA586" s="133"/>
      <c r="DB586" s="133"/>
      <c r="DC586" s="133"/>
      <c r="DD586" s="133"/>
      <c r="DE586" s="133"/>
      <c r="DF586" s="133"/>
      <c r="DG586" s="133"/>
      <c r="DH586" s="133"/>
      <c r="DI586" s="133"/>
      <c r="DJ586" s="133"/>
      <c r="DK586" s="133"/>
      <c r="DL586" s="133"/>
      <c r="DM586" s="133"/>
      <c r="DN586" s="133"/>
      <c r="DO586" s="133"/>
      <c r="DP586" s="133"/>
      <c r="DQ586" s="133"/>
      <c r="DR586" s="133"/>
      <c r="DS586" s="133"/>
      <c r="DT586" s="133"/>
      <c r="DU586" s="133"/>
      <c r="DV586" s="133"/>
      <c r="DW586" s="133"/>
      <c r="DX586" s="133"/>
      <c r="DY586" s="133"/>
      <c r="DZ586" s="133"/>
      <c r="EA586" s="133"/>
      <c r="EB586" s="133"/>
      <c r="EC586" s="133"/>
      <c r="ED586" s="133"/>
      <c r="EE586" s="133"/>
      <c r="EF586" s="133"/>
      <c r="EG586" s="133"/>
      <c r="EH586" s="133"/>
      <c r="EI586" s="133"/>
      <c r="EJ586" s="133"/>
      <c r="EK586" s="133"/>
      <c r="EL586" s="133"/>
      <c r="EM586" s="133"/>
      <c r="EN586" s="133"/>
      <c r="EO586" s="133"/>
      <c r="EP586" s="133"/>
      <c r="EQ586" s="133"/>
      <c r="ER586" s="133"/>
      <c r="ES586" s="133"/>
      <c r="ET586" s="133"/>
      <c r="EU586" s="133"/>
      <c r="EV586" s="133"/>
      <c r="EW586" s="133"/>
      <c r="EX586" s="133"/>
      <c r="EY586" s="133"/>
      <c r="EZ586" s="133"/>
      <c r="FA586" s="133"/>
      <c r="FB586" s="133"/>
      <c r="FC586" s="133"/>
      <c r="FD586" s="133"/>
      <c r="FE586" s="133"/>
      <c r="FF586" s="133"/>
      <c r="FG586" s="133"/>
      <c r="FH586" s="133"/>
      <c r="FI586" s="133"/>
      <c r="FJ586" s="133"/>
      <c r="FK586" s="133"/>
      <c r="FL586" s="133"/>
      <c r="FM586" s="133"/>
      <c r="FN586" s="133"/>
      <c r="FO586" s="133"/>
      <c r="FP586" s="133"/>
      <c r="FQ586" s="133"/>
      <c r="FR586" s="133"/>
      <c r="FS586" s="133"/>
      <c r="FT586" s="133"/>
      <c r="FU586" s="133"/>
      <c r="FV586" s="133"/>
      <c r="FW586" s="133"/>
      <c r="FX586" s="133"/>
      <c r="FY586" s="133"/>
      <c r="FZ586" s="133"/>
      <c r="GA586" s="133"/>
      <c r="GB586" s="133"/>
      <c r="GC586" s="133"/>
      <c r="GD586" s="133"/>
      <c r="GE586" s="133"/>
      <c r="GF586" s="133"/>
      <c r="GG586" s="133"/>
      <c r="GH586" s="133"/>
      <c r="GI586" s="133"/>
      <c r="GJ586" s="133"/>
      <c r="GK586" s="133"/>
      <c r="GL586" s="133"/>
      <c r="GM586" s="133"/>
      <c r="GN586" s="133"/>
      <c r="GO586" s="133"/>
      <c r="GP586" s="133"/>
      <c r="GQ586" s="133"/>
      <c r="GR586" s="133"/>
      <c r="GS586" s="133"/>
    </row>
    <row r="587" spans="1:201">
      <c r="A587" s="132"/>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133"/>
      <c r="BL587" s="133"/>
      <c r="BM587" s="133"/>
      <c r="BN587" s="133"/>
      <c r="BO587" s="133"/>
      <c r="BP587" s="133"/>
      <c r="BQ587" s="133"/>
      <c r="BR587" s="133"/>
      <c r="BS587" s="133"/>
      <c r="BT587" s="133"/>
      <c r="BU587" s="133"/>
      <c r="BV587" s="133"/>
      <c r="BW587" s="133"/>
      <c r="BX587" s="133"/>
      <c r="BY587" s="133"/>
      <c r="BZ587" s="133"/>
      <c r="CA587" s="133"/>
      <c r="CB587" s="133"/>
      <c r="CC587" s="133"/>
      <c r="CD587" s="133"/>
      <c r="CE587" s="133"/>
      <c r="CF587" s="133"/>
      <c r="CG587" s="133"/>
      <c r="CH587" s="133"/>
      <c r="CI587" s="133"/>
      <c r="CJ587" s="133"/>
      <c r="CK587" s="133"/>
      <c r="CL587" s="133"/>
      <c r="CM587" s="133"/>
      <c r="CN587" s="133"/>
      <c r="CO587" s="133"/>
      <c r="CP587" s="133"/>
      <c r="CQ587" s="133"/>
      <c r="CR587" s="133"/>
      <c r="CS587" s="133"/>
      <c r="CT587" s="133"/>
      <c r="CU587" s="133"/>
      <c r="CV587" s="133"/>
      <c r="CW587" s="133"/>
      <c r="CX587" s="133"/>
      <c r="CY587" s="133"/>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3"/>
      <c r="EA587" s="133"/>
      <c r="EB587" s="133"/>
      <c r="EC587" s="133"/>
      <c r="ED587" s="133"/>
      <c r="EE587" s="133"/>
      <c r="EF587" s="133"/>
      <c r="EG587" s="133"/>
      <c r="EH587" s="133"/>
      <c r="EI587" s="133"/>
      <c r="EJ587" s="133"/>
      <c r="EK587" s="133"/>
      <c r="EL587" s="133"/>
      <c r="EM587" s="133"/>
      <c r="EN587" s="133"/>
      <c r="EO587" s="133"/>
      <c r="EP587" s="133"/>
      <c r="EQ587" s="133"/>
      <c r="ER587" s="133"/>
      <c r="ES587" s="133"/>
      <c r="ET587" s="133"/>
      <c r="EU587" s="133"/>
      <c r="EV587" s="133"/>
      <c r="EW587" s="133"/>
      <c r="EX587" s="133"/>
      <c r="EY587" s="133"/>
      <c r="EZ587" s="133"/>
      <c r="FA587" s="133"/>
      <c r="FB587" s="133"/>
      <c r="FC587" s="133"/>
      <c r="FD587" s="133"/>
      <c r="FE587" s="133"/>
      <c r="FF587" s="133"/>
      <c r="FG587" s="133"/>
      <c r="FH587" s="133"/>
      <c r="FI587" s="133"/>
      <c r="FJ587" s="133"/>
      <c r="FK587" s="133"/>
      <c r="FL587" s="133"/>
      <c r="FM587" s="133"/>
      <c r="FN587" s="133"/>
      <c r="FO587" s="133"/>
      <c r="FP587" s="133"/>
      <c r="FQ587" s="133"/>
      <c r="FR587" s="133"/>
      <c r="FS587" s="133"/>
      <c r="FT587" s="133"/>
      <c r="FU587" s="133"/>
      <c r="FV587" s="133"/>
      <c r="FW587" s="133"/>
      <c r="FX587" s="133"/>
      <c r="FY587" s="133"/>
      <c r="FZ587" s="133"/>
      <c r="GA587" s="133"/>
      <c r="GB587" s="133"/>
      <c r="GC587" s="133"/>
      <c r="GD587" s="133"/>
      <c r="GE587" s="133"/>
      <c r="GF587" s="133"/>
      <c r="GG587" s="133"/>
      <c r="GH587" s="133"/>
      <c r="GI587" s="133"/>
      <c r="GJ587" s="133"/>
      <c r="GK587" s="133"/>
      <c r="GL587" s="133"/>
      <c r="GM587" s="133"/>
      <c r="GN587" s="133"/>
      <c r="GO587" s="133"/>
      <c r="GP587" s="133"/>
      <c r="GQ587" s="133"/>
      <c r="GR587" s="133"/>
      <c r="GS587" s="133"/>
    </row>
    <row r="588" spans="1:201">
      <c r="A588" s="132"/>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133"/>
      <c r="BL588" s="133"/>
      <c r="BM588" s="133"/>
      <c r="BN588" s="133"/>
      <c r="BO588" s="133"/>
      <c r="BP588" s="133"/>
      <c r="BQ588" s="133"/>
      <c r="BR588" s="133"/>
      <c r="BS588" s="133"/>
      <c r="BT588" s="133"/>
      <c r="BU588" s="133"/>
      <c r="BV588" s="133"/>
      <c r="BW588" s="133"/>
      <c r="BX588" s="133"/>
      <c r="BY588" s="133"/>
      <c r="BZ588" s="133"/>
      <c r="CA588" s="133"/>
      <c r="CB588" s="133"/>
      <c r="CC588" s="133"/>
      <c r="CD588" s="133"/>
      <c r="CE588" s="133"/>
      <c r="CF588" s="133"/>
      <c r="CG588" s="133"/>
      <c r="CH588" s="133"/>
      <c r="CI588" s="133"/>
      <c r="CJ588" s="133"/>
      <c r="CK588" s="133"/>
      <c r="CL588" s="133"/>
      <c r="CM588" s="133"/>
      <c r="CN588" s="133"/>
      <c r="CO588" s="133"/>
      <c r="CP588" s="133"/>
      <c r="CQ588" s="133"/>
      <c r="CR588" s="133"/>
      <c r="CS588" s="133"/>
      <c r="CT588" s="133"/>
      <c r="CU588" s="133"/>
      <c r="CV588" s="133"/>
      <c r="CW588" s="133"/>
      <c r="CX588" s="133"/>
      <c r="CY588" s="133"/>
      <c r="CZ588" s="133"/>
      <c r="DA588" s="133"/>
      <c r="DB588" s="133"/>
      <c r="DC588" s="133"/>
      <c r="DD588" s="133"/>
      <c r="DE588" s="133"/>
      <c r="DF588" s="133"/>
      <c r="DG588" s="133"/>
      <c r="DH588" s="133"/>
      <c r="DI588" s="133"/>
      <c r="DJ588" s="133"/>
      <c r="DK588" s="133"/>
      <c r="DL588" s="133"/>
      <c r="DM588" s="133"/>
      <c r="DN588" s="133"/>
      <c r="DO588" s="133"/>
      <c r="DP588" s="133"/>
      <c r="DQ588" s="133"/>
      <c r="DR588" s="133"/>
      <c r="DS588" s="133"/>
      <c r="DT588" s="133"/>
      <c r="DU588" s="133"/>
      <c r="DV588" s="133"/>
      <c r="DW588" s="133"/>
      <c r="DX588" s="133"/>
      <c r="DY588" s="133"/>
      <c r="DZ588" s="133"/>
      <c r="EA588" s="133"/>
      <c r="EB588" s="133"/>
      <c r="EC588" s="133"/>
      <c r="ED588" s="133"/>
      <c r="EE588" s="133"/>
      <c r="EF588" s="133"/>
      <c r="EG588" s="133"/>
      <c r="EH588" s="133"/>
      <c r="EI588" s="133"/>
      <c r="EJ588" s="133"/>
      <c r="EK588" s="133"/>
      <c r="EL588" s="133"/>
      <c r="EM588" s="133"/>
      <c r="EN588" s="133"/>
      <c r="EO588" s="133"/>
      <c r="EP588" s="133"/>
      <c r="EQ588" s="133"/>
      <c r="ER588" s="133"/>
      <c r="ES588" s="133"/>
      <c r="ET588" s="133"/>
      <c r="EU588" s="133"/>
      <c r="EV588" s="133"/>
      <c r="EW588" s="133"/>
      <c r="EX588" s="133"/>
      <c r="EY588" s="133"/>
      <c r="EZ588" s="133"/>
      <c r="FA588" s="133"/>
      <c r="FB588" s="133"/>
      <c r="FC588" s="133"/>
      <c r="FD588" s="133"/>
      <c r="FE588" s="133"/>
      <c r="FF588" s="133"/>
      <c r="FG588" s="133"/>
      <c r="FH588" s="133"/>
      <c r="FI588" s="133"/>
      <c r="FJ588" s="133"/>
      <c r="FK588" s="133"/>
      <c r="FL588" s="133"/>
      <c r="FM588" s="133"/>
      <c r="FN588" s="133"/>
      <c r="FO588" s="133"/>
      <c r="FP588" s="133"/>
      <c r="FQ588" s="133"/>
      <c r="FR588" s="133"/>
      <c r="FS588" s="133"/>
      <c r="FT588" s="133"/>
      <c r="FU588" s="133"/>
      <c r="FV588" s="133"/>
      <c r="FW588" s="133"/>
      <c r="FX588" s="133"/>
      <c r="FY588" s="133"/>
      <c r="FZ588" s="133"/>
      <c r="GA588" s="133"/>
      <c r="GB588" s="133"/>
      <c r="GC588" s="133"/>
      <c r="GD588" s="133"/>
      <c r="GE588" s="133"/>
      <c r="GF588" s="133"/>
      <c r="GG588" s="133"/>
      <c r="GH588" s="133"/>
      <c r="GI588" s="133"/>
      <c r="GJ588" s="133"/>
      <c r="GK588" s="133"/>
      <c r="GL588" s="133"/>
      <c r="GM588" s="133"/>
      <c r="GN588" s="133"/>
      <c r="GO588" s="133"/>
      <c r="GP588" s="133"/>
      <c r="GQ588" s="133"/>
      <c r="GR588" s="133"/>
      <c r="GS588" s="133"/>
    </row>
    <row r="589" spans="1:201">
      <c r="A589" s="132"/>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133"/>
      <c r="BL589" s="133"/>
      <c r="BM589" s="133"/>
      <c r="BN589" s="133"/>
      <c r="BO589" s="133"/>
      <c r="BP589" s="133"/>
      <c r="BQ589" s="133"/>
      <c r="BR589" s="133"/>
      <c r="BS589" s="133"/>
      <c r="BT589" s="133"/>
      <c r="BU589" s="133"/>
      <c r="BV589" s="133"/>
      <c r="BW589" s="133"/>
      <c r="BX589" s="133"/>
      <c r="BY589" s="133"/>
      <c r="BZ589" s="133"/>
      <c r="CA589" s="133"/>
      <c r="CB589" s="133"/>
      <c r="CC589" s="133"/>
      <c r="CD589" s="133"/>
      <c r="CE589" s="133"/>
      <c r="CF589" s="133"/>
      <c r="CG589" s="133"/>
      <c r="CH589" s="133"/>
      <c r="CI589" s="133"/>
      <c r="CJ589" s="133"/>
      <c r="CK589" s="133"/>
      <c r="CL589" s="133"/>
      <c r="CM589" s="133"/>
      <c r="CN589" s="133"/>
      <c r="CO589" s="133"/>
      <c r="CP589" s="133"/>
      <c r="CQ589" s="133"/>
      <c r="CR589" s="133"/>
      <c r="CS589" s="133"/>
      <c r="CT589" s="133"/>
      <c r="CU589" s="133"/>
      <c r="CV589" s="133"/>
      <c r="CW589" s="133"/>
      <c r="CX589" s="133"/>
      <c r="CY589" s="133"/>
      <c r="CZ589" s="133"/>
      <c r="DA589" s="133"/>
      <c r="DB589" s="133"/>
      <c r="DC589" s="133"/>
      <c r="DD589" s="133"/>
      <c r="DE589" s="133"/>
      <c r="DF589" s="133"/>
      <c r="DG589" s="133"/>
      <c r="DH589" s="133"/>
      <c r="DI589" s="133"/>
      <c r="DJ589" s="133"/>
      <c r="DK589" s="133"/>
      <c r="DL589" s="133"/>
      <c r="DM589" s="133"/>
      <c r="DN589" s="133"/>
      <c r="DO589" s="133"/>
      <c r="DP589" s="133"/>
      <c r="DQ589" s="133"/>
      <c r="DR589" s="133"/>
      <c r="DS589" s="133"/>
      <c r="DT589" s="133"/>
      <c r="DU589" s="133"/>
      <c r="DV589" s="133"/>
      <c r="DW589" s="133"/>
      <c r="DX589" s="133"/>
      <c r="DY589" s="133"/>
      <c r="DZ589" s="133"/>
      <c r="EA589" s="133"/>
      <c r="EB589" s="133"/>
      <c r="EC589" s="133"/>
      <c r="ED589" s="133"/>
      <c r="EE589" s="133"/>
      <c r="EF589" s="133"/>
      <c r="EG589" s="133"/>
      <c r="EH589" s="133"/>
      <c r="EI589" s="133"/>
      <c r="EJ589" s="133"/>
      <c r="EK589" s="133"/>
      <c r="EL589" s="133"/>
      <c r="EM589" s="133"/>
      <c r="EN589" s="133"/>
      <c r="EO589" s="133"/>
      <c r="EP589" s="133"/>
      <c r="EQ589" s="133"/>
      <c r="ER589" s="133"/>
      <c r="ES589" s="133"/>
      <c r="ET589" s="133"/>
      <c r="EU589" s="133"/>
      <c r="EV589" s="133"/>
      <c r="EW589" s="133"/>
      <c r="EX589" s="133"/>
      <c r="EY589" s="133"/>
      <c r="EZ589" s="133"/>
      <c r="FA589" s="133"/>
      <c r="FB589" s="133"/>
      <c r="FC589" s="133"/>
      <c r="FD589" s="133"/>
      <c r="FE589" s="133"/>
      <c r="FF589" s="133"/>
      <c r="FG589" s="133"/>
      <c r="FH589" s="133"/>
      <c r="FI589" s="133"/>
      <c r="FJ589" s="133"/>
      <c r="FK589" s="133"/>
      <c r="FL589" s="133"/>
      <c r="FM589" s="133"/>
      <c r="FN589" s="133"/>
      <c r="FO589" s="133"/>
      <c r="FP589" s="133"/>
      <c r="FQ589" s="133"/>
      <c r="FR589" s="133"/>
      <c r="FS589" s="133"/>
      <c r="FT589" s="133"/>
      <c r="FU589" s="133"/>
      <c r="FV589" s="133"/>
      <c r="FW589" s="133"/>
      <c r="FX589" s="133"/>
      <c r="FY589" s="133"/>
      <c r="FZ589" s="133"/>
      <c r="GA589" s="133"/>
      <c r="GB589" s="133"/>
      <c r="GC589" s="133"/>
      <c r="GD589" s="133"/>
      <c r="GE589" s="133"/>
      <c r="GF589" s="133"/>
      <c r="GG589" s="133"/>
      <c r="GH589" s="133"/>
      <c r="GI589" s="133"/>
      <c r="GJ589" s="133"/>
      <c r="GK589" s="133"/>
      <c r="GL589" s="133"/>
      <c r="GM589" s="133"/>
      <c r="GN589" s="133"/>
      <c r="GO589" s="133"/>
      <c r="GP589" s="133"/>
      <c r="GQ589" s="133"/>
      <c r="GR589" s="133"/>
      <c r="GS589" s="133"/>
    </row>
    <row r="590" spans="1:201">
      <c r="A590" s="132"/>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33"/>
      <c r="BM590" s="133"/>
      <c r="BN590" s="133"/>
      <c r="BO590" s="133"/>
      <c r="BP590" s="133"/>
      <c r="BQ590" s="133"/>
      <c r="BR590" s="133"/>
      <c r="BS590" s="133"/>
      <c r="BT590" s="133"/>
      <c r="BU590" s="133"/>
      <c r="BV590" s="133"/>
      <c r="BW590" s="133"/>
      <c r="BX590" s="133"/>
      <c r="BY590" s="133"/>
      <c r="BZ590" s="133"/>
      <c r="CA590" s="133"/>
      <c r="CB590" s="133"/>
      <c r="CC590" s="133"/>
      <c r="CD590" s="133"/>
      <c r="CE590" s="133"/>
      <c r="CF590" s="133"/>
      <c r="CG590" s="133"/>
      <c r="CH590" s="133"/>
      <c r="CI590" s="133"/>
      <c r="CJ590" s="133"/>
      <c r="CK590" s="133"/>
      <c r="CL590" s="133"/>
      <c r="CM590" s="133"/>
      <c r="CN590" s="133"/>
      <c r="CO590" s="133"/>
      <c r="CP590" s="133"/>
      <c r="CQ590" s="133"/>
      <c r="CR590" s="133"/>
      <c r="CS590" s="133"/>
      <c r="CT590" s="133"/>
      <c r="CU590" s="133"/>
      <c r="CV590" s="133"/>
      <c r="CW590" s="133"/>
      <c r="CX590" s="133"/>
      <c r="CY590" s="133"/>
      <c r="CZ590" s="133"/>
      <c r="DA590" s="133"/>
      <c r="DB590" s="133"/>
      <c r="DC590" s="133"/>
      <c r="DD590" s="133"/>
      <c r="DE590" s="133"/>
      <c r="DF590" s="133"/>
      <c r="DG590" s="133"/>
      <c r="DH590" s="133"/>
      <c r="DI590" s="133"/>
      <c r="DJ590" s="133"/>
      <c r="DK590" s="133"/>
      <c r="DL590" s="133"/>
      <c r="DM590" s="133"/>
      <c r="DN590" s="133"/>
      <c r="DO590" s="133"/>
      <c r="DP590" s="133"/>
      <c r="DQ590" s="133"/>
      <c r="DR590" s="133"/>
      <c r="DS590" s="133"/>
      <c r="DT590" s="133"/>
      <c r="DU590" s="133"/>
      <c r="DV590" s="133"/>
      <c r="DW590" s="133"/>
      <c r="DX590" s="133"/>
      <c r="DY590" s="133"/>
      <c r="DZ590" s="133"/>
      <c r="EA590" s="133"/>
      <c r="EB590" s="133"/>
      <c r="EC590" s="133"/>
      <c r="ED590" s="133"/>
      <c r="EE590" s="133"/>
      <c r="EF590" s="133"/>
      <c r="EG590" s="133"/>
      <c r="EH590" s="133"/>
      <c r="EI590" s="133"/>
      <c r="EJ590" s="133"/>
      <c r="EK590" s="133"/>
      <c r="EL590" s="133"/>
      <c r="EM590" s="133"/>
      <c r="EN590" s="133"/>
      <c r="EO590" s="133"/>
      <c r="EP590" s="133"/>
      <c r="EQ590" s="133"/>
      <c r="ER590" s="133"/>
      <c r="ES590" s="133"/>
      <c r="ET590" s="133"/>
      <c r="EU590" s="133"/>
      <c r="EV590" s="133"/>
      <c r="EW590" s="133"/>
      <c r="EX590" s="133"/>
      <c r="EY590" s="133"/>
      <c r="EZ590" s="133"/>
      <c r="FA590" s="133"/>
      <c r="FB590" s="133"/>
      <c r="FC590" s="133"/>
      <c r="FD590" s="133"/>
      <c r="FE590" s="133"/>
      <c r="FF590" s="133"/>
      <c r="FG590" s="133"/>
      <c r="FH590" s="133"/>
      <c r="FI590" s="133"/>
      <c r="FJ590" s="133"/>
      <c r="FK590" s="133"/>
      <c r="FL590" s="133"/>
      <c r="FM590" s="133"/>
      <c r="FN590" s="133"/>
      <c r="FO590" s="133"/>
      <c r="FP590" s="133"/>
      <c r="FQ590" s="133"/>
      <c r="FR590" s="133"/>
      <c r="FS590" s="133"/>
      <c r="FT590" s="133"/>
      <c r="FU590" s="133"/>
      <c r="FV590" s="133"/>
      <c r="FW590" s="133"/>
      <c r="FX590" s="133"/>
      <c r="FY590" s="133"/>
      <c r="FZ590" s="133"/>
      <c r="GA590" s="133"/>
      <c r="GB590" s="133"/>
      <c r="GC590" s="133"/>
      <c r="GD590" s="133"/>
      <c r="GE590" s="133"/>
      <c r="GF590" s="133"/>
      <c r="GG590" s="133"/>
      <c r="GH590" s="133"/>
      <c r="GI590" s="133"/>
      <c r="GJ590" s="133"/>
      <c r="GK590" s="133"/>
      <c r="GL590" s="133"/>
      <c r="GM590" s="133"/>
      <c r="GN590" s="133"/>
      <c r="GO590" s="133"/>
      <c r="GP590" s="133"/>
      <c r="GQ590" s="133"/>
      <c r="GR590" s="133"/>
      <c r="GS590" s="133"/>
    </row>
    <row r="591" spans="1:201">
      <c r="A591" s="132"/>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133"/>
      <c r="BL591" s="133"/>
      <c r="BM591" s="133"/>
      <c r="BN591" s="133"/>
      <c r="BO591" s="133"/>
      <c r="BP591" s="133"/>
      <c r="BQ591" s="133"/>
      <c r="BR591" s="133"/>
      <c r="BS591" s="133"/>
      <c r="BT591" s="133"/>
      <c r="BU591" s="133"/>
      <c r="BV591" s="133"/>
      <c r="BW591" s="133"/>
      <c r="BX591" s="133"/>
      <c r="BY591" s="133"/>
      <c r="BZ591" s="133"/>
      <c r="CA591" s="133"/>
      <c r="CB591" s="133"/>
      <c r="CC591" s="133"/>
      <c r="CD591" s="133"/>
      <c r="CE591" s="133"/>
      <c r="CF591" s="133"/>
      <c r="CG591" s="133"/>
      <c r="CH591" s="133"/>
      <c r="CI591" s="133"/>
      <c r="CJ591" s="133"/>
      <c r="CK591" s="133"/>
      <c r="CL591" s="133"/>
      <c r="CM591" s="133"/>
      <c r="CN591" s="133"/>
      <c r="CO591" s="133"/>
      <c r="CP591" s="133"/>
      <c r="CQ591" s="133"/>
      <c r="CR591" s="133"/>
      <c r="CS591" s="133"/>
      <c r="CT591" s="133"/>
      <c r="CU591" s="133"/>
      <c r="CV591" s="133"/>
      <c r="CW591" s="133"/>
      <c r="CX591" s="133"/>
      <c r="CY591" s="133"/>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3"/>
      <c r="EA591" s="133"/>
      <c r="EB591" s="133"/>
      <c r="EC591" s="133"/>
      <c r="ED591" s="133"/>
      <c r="EE591" s="133"/>
      <c r="EF591" s="133"/>
      <c r="EG591" s="133"/>
      <c r="EH591" s="133"/>
      <c r="EI591" s="133"/>
      <c r="EJ591" s="133"/>
      <c r="EK591" s="133"/>
      <c r="EL591" s="133"/>
      <c r="EM591" s="133"/>
      <c r="EN591" s="133"/>
      <c r="EO591" s="133"/>
      <c r="EP591" s="133"/>
      <c r="EQ591" s="133"/>
      <c r="ER591" s="133"/>
      <c r="ES591" s="133"/>
      <c r="ET591" s="133"/>
      <c r="EU591" s="133"/>
      <c r="EV591" s="133"/>
      <c r="EW591" s="133"/>
      <c r="EX591" s="133"/>
      <c r="EY591" s="133"/>
      <c r="EZ591" s="133"/>
      <c r="FA591" s="133"/>
      <c r="FB591" s="133"/>
      <c r="FC591" s="133"/>
      <c r="FD591" s="133"/>
      <c r="FE591" s="133"/>
      <c r="FF591" s="133"/>
      <c r="FG591" s="133"/>
      <c r="FH591" s="133"/>
      <c r="FI591" s="133"/>
      <c r="FJ591" s="133"/>
      <c r="FK591" s="133"/>
      <c r="FL591" s="133"/>
      <c r="FM591" s="133"/>
      <c r="FN591" s="133"/>
      <c r="FO591" s="133"/>
      <c r="FP591" s="133"/>
      <c r="FQ591" s="133"/>
      <c r="FR591" s="133"/>
      <c r="FS591" s="133"/>
      <c r="FT591" s="133"/>
      <c r="FU591" s="133"/>
      <c r="FV591" s="133"/>
      <c r="FW591" s="133"/>
      <c r="FX591" s="133"/>
      <c r="FY591" s="133"/>
      <c r="FZ591" s="133"/>
      <c r="GA591" s="133"/>
      <c r="GB591" s="133"/>
      <c r="GC591" s="133"/>
      <c r="GD591" s="133"/>
      <c r="GE591" s="133"/>
      <c r="GF591" s="133"/>
      <c r="GG591" s="133"/>
      <c r="GH591" s="133"/>
      <c r="GI591" s="133"/>
      <c r="GJ591" s="133"/>
      <c r="GK591" s="133"/>
      <c r="GL591" s="133"/>
      <c r="GM591" s="133"/>
      <c r="GN591" s="133"/>
      <c r="GO591" s="133"/>
      <c r="GP591" s="133"/>
      <c r="GQ591" s="133"/>
      <c r="GR591" s="133"/>
      <c r="GS591" s="133"/>
    </row>
    <row r="592" spans="1:201">
      <c r="A592" s="132"/>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133"/>
      <c r="BL592" s="133"/>
      <c r="BM592" s="133"/>
      <c r="BN592" s="133"/>
      <c r="BO592" s="133"/>
      <c r="BP592" s="133"/>
      <c r="BQ592" s="133"/>
      <c r="BR592" s="133"/>
      <c r="BS592" s="133"/>
      <c r="BT592" s="133"/>
      <c r="BU592" s="133"/>
      <c r="BV592" s="133"/>
      <c r="BW592" s="133"/>
      <c r="BX592" s="133"/>
      <c r="BY592" s="133"/>
      <c r="BZ592" s="133"/>
      <c r="CA592" s="133"/>
      <c r="CB592" s="133"/>
      <c r="CC592" s="133"/>
      <c r="CD592" s="133"/>
      <c r="CE592" s="133"/>
      <c r="CF592" s="133"/>
      <c r="CG592" s="133"/>
      <c r="CH592" s="133"/>
      <c r="CI592" s="133"/>
      <c r="CJ592" s="133"/>
      <c r="CK592" s="133"/>
      <c r="CL592" s="133"/>
      <c r="CM592" s="133"/>
      <c r="CN592" s="133"/>
      <c r="CO592" s="133"/>
      <c r="CP592" s="133"/>
      <c r="CQ592" s="133"/>
      <c r="CR592" s="133"/>
      <c r="CS592" s="133"/>
      <c r="CT592" s="133"/>
      <c r="CU592" s="133"/>
      <c r="CV592" s="133"/>
      <c r="CW592" s="133"/>
      <c r="CX592" s="133"/>
      <c r="CY592" s="133"/>
      <c r="CZ592" s="133"/>
      <c r="DA592" s="133"/>
      <c r="DB592" s="133"/>
      <c r="DC592" s="133"/>
      <c r="DD592" s="133"/>
      <c r="DE592" s="133"/>
      <c r="DF592" s="133"/>
      <c r="DG592" s="133"/>
      <c r="DH592" s="133"/>
      <c r="DI592" s="133"/>
      <c r="DJ592" s="133"/>
      <c r="DK592" s="133"/>
      <c r="DL592" s="133"/>
      <c r="DM592" s="133"/>
      <c r="DN592" s="133"/>
      <c r="DO592" s="133"/>
      <c r="DP592" s="133"/>
      <c r="DQ592" s="133"/>
      <c r="DR592" s="133"/>
      <c r="DS592" s="133"/>
      <c r="DT592" s="133"/>
      <c r="DU592" s="133"/>
      <c r="DV592" s="133"/>
      <c r="DW592" s="133"/>
      <c r="DX592" s="133"/>
      <c r="DY592" s="133"/>
      <c r="DZ592" s="133"/>
      <c r="EA592" s="133"/>
      <c r="EB592" s="133"/>
      <c r="EC592" s="133"/>
      <c r="ED592" s="133"/>
      <c r="EE592" s="133"/>
      <c r="EF592" s="133"/>
      <c r="EG592" s="133"/>
      <c r="EH592" s="133"/>
      <c r="EI592" s="133"/>
      <c r="EJ592" s="133"/>
      <c r="EK592" s="133"/>
      <c r="EL592" s="133"/>
      <c r="EM592" s="133"/>
      <c r="EN592" s="133"/>
      <c r="EO592" s="133"/>
      <c r="EP592" s="133"/>
      <c r="EQ592" s="133"/>
      <c r="ER592" s="133"/>
      <c r="ES592" s="133"/>
      <c r="ET592" s="133"/>
      <c r="EU592" s="133"/>
      <c r="EV592" s="133"/>
      <c r="EW592" s="133"/>
      <c r="EX592" s="133"/>
      <c r="EY592" s="133"/>
      <c r="EZ592" s="133"/>
      <c r="FA592" s="133"/>
      <c r="FB592" s="133"/>
      <c r="FC592" s="133"/>
      <c r="FD592" s="133"/>
      <c r="FE592" s="133"/>
      <c r="FF592" s="133"/>
      <c r="FG592" s="133"/>
      <c r="FH592" s="133"/>
      <c r="FI592" s="133"/>
      <c r="FJ592" s="133"/>
      <c r="FK592" s="133"/>
      <c r="FL592" s="133"/>
      <c r="FM592" s="133"/>
      <c r="FN592" s="133"/>
      <c r="FO592" s="133"/>
      <c r="FP592" s="133"/>
      <c r="FQ592" s="133"/>
      <c r="FR592" s="133"/>
      <c r="FS592" s="133"/>
      <c r="FT592" s="133"/>
      <c r="FU592" s="133"/>
      <c r="FV592" s="133"/>
      <c r="FW592" s="133"/>
      <c r="FX592" s="133"/>
      <c r="FY592" s="133"/>
      <c r="FZ592" s="133"/>
      <c r="GA592" s="133"/>
      <c r="GB592" s="133"/>
      <c r="GC592" s="133"/>
      <c r="GD592" s="133"/>
      <c r="GE592" s="133"/>
      <c r="GF592" s="133"/>
      <c r="GG592" s="133"/>
      <c r="GH592" s="133"/>
      <c r="GI592" s="133"/>
      <c r="GJ592" s="133"/>
      <c r="GK592" s="133"/>
      <c r="GL592" s="133"/>
      <c r="GM592" s="133"/>
      <c r="GN592" s="133"/>
      <c r="GO592" s="133"/>
      <c r="GP592" s="133"/>
      <c r="GQ592" s="133"/>
      <c r="GR592" s="133"/>
      <c r="GS592" s="133"/>
    </row>
    <row r="593" spans="1:201">
      <c r="A593" s="132"/>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133"/>
      <c r="BL593" s="133"/>
      <c r="BM593" s="133"/>
      <c r="BN593" s="133"/>
      <c r="BO593" s="133"/>
      <c r="BP593" s="133"/>
      <c r="BQ593" s="133"/>
      <c r="BR593" s="133"/>
      <c r="BS593" s="133"/>
      <c r="BT593" s="133"/>
      <c r="BU593" s="133"/>
      <c r="BV593" s="133"/>
      <c r="BW593" s="133"/>
      <c r="BX593" s="133"/>
      <c r="BY593" s="133"/>
      <c r="BZ593" s="133"/>
      <c r="CA593" s="133"/>
      <c r="CB593" s="133"/>
      <c r="CC593" s="133"/>
      <c r="CD593" s="133"/>
      <c r="CE593" s="133"/>
      <c r="CF593" s="133"/>
      <c r="CG593" s="133"/>
      <c r="CH593" s="133"/>
      <c r="CI593" s="133"/>
      <c r="CJ593" s="133"/>
      <c r="CK593" s="133"/>
      <c r="CL593" s="133"/>
      <c r="CM593" s="133"/>
      <c r="CN593" s="133"/>
      <c r="CO593" s="133"/>
      <c r="CP593" s="133"/>
      <c r="CQ593" s="133"/>
      <c r="CR593" s="133"/>
      <c r="CS593" s="133"/>
      <c r="CT593" s="133"/>
      <c r="CU593" s="133"/>
      <c r="CV593" s="133"/>
      <c r="CW593" s="133"/>
      <c r="CX593" s="133"/>
      <c r="CY593" s="133"/>
      <c r="CZ593" s="133"/>
      <c r="DA593" s="133"/>
      <c r="DB593" s="133"/>
      <c r="DC593" s="133"/>
      <c r="DD593" s="133"/>
      <c r="DE593" s="133"/>
      <c r="DF593" s="133"/>
      <c r="DG593" s="133"/>
      <c r="DH593" s="133"/>
      <c r="DI593" s="133"/>
      <c r="DJ593" s="133"/>
      <c r="DK593" s="133"/>
      <c r="DL593" s="133"/>
      <c r="DM593" s="133"/>
      <c r="DN593" s="133"/>
      <c r="DO593" s="133"/>
      <c r="DP593" s="133"/>
      <c r="DQ593" s="133"/>
      <c r="DR593" s="133"/>
      <c r="DS593" s="133"/>
      <c r="DT593" s="133"/>
      <c r="DU593" s="133"/>
      <c r="DV593" s="133"/>
      <c r="DW593" s="133"/>
      <c r="DX593" s="133"/>
      <c r="DY593" s="133"/>
      <c r="DZ593" s="133"/>
      <c r="EA593" s="133"/>
      <c r="EB593" s="133"/>
      <c r="EC593" s="133"/>
      <c r="ED593" s="133"/>
      <c r="EE593" s="133"/>
      <c r="EF593" s="133"/>
      <c r="EG593" s="133"/>
      <c r="EH593" s="133"/>
      <c r="EI593" s="133"/>
      <c r="EJ593" s="133"/>
      <c r="EK593" s="133"/>
      <c r="EL593" s="133"/>
      <c r="EM593" s="133"/>
      <c r="EN593" s="133"/>
      <c r="EO593" s="133"/>
      <c r="EP593" s="133"/>
      <c r="EQ593" s="133"/>
      <c r="ER593" s="133"/>
      <c r="ES593" s="133"/>
      <c r="ET593" s="133"/>
      <c r="EU593" s="133"/>
      <c r="EV593" s="133"/>
      <c r="EW593" s="133"/>
      <c r="EX593" s="133"/>
      <c r="EY593" s="133"/>
      <c r="EZ593" s="133"/>
      <c r="FA593" s="133"/>
      <c r="FB593" s="133"/>
      <c r="FC593" s="133"/>
      <c r="FD593" s="133"/>
      <c r="FE593" s="133"/>
      <c r="FF593" s="133"/>
      <c r="FG593" s="133"/>
      <c r="FH593" s="133"/>
      <c r="FI593" s="133"/>
      <c r="FJ593" s="133"/>
      <c r="FK593" s="133"/>
      <c r="FL593" s="133"/>
      <c r="FM593" s="133"/>
      <c r="FN593" s="133"/>
      <c r="FO593" s="133"/>
      <c r="FP593" s="133"/>
      <c r="FQ593" s="133"/>
      <c r="FR593" s="133"/>
      <c r="FS593" s="133"/>
      <c r="FT593" s="133"/>
      <c r="FU593" s="133"/>
      <c r="FV593" s="133"/>
      <c r="FW593" s="133"/>
      <c r="FX593" s="133"/>
      <c r="FY593" s="133"/>
      <c r="FZ593" s="133"/>
      <c r="GA593" s="133"/>
      <c r="GB593" s="133"/>
      <c r="GC593" s="133"/>
      <c r="GD593" s="133"/>
      <c r="GE593" s="133"/>
      <c r="GF593" s="133"/>
      <c r="GG593" s="133"/>
      <c r="GH593" s="133"/>
      <c r="GI593" s="133"/>
      <c r="GJ593" s="133"/>
      <c r="GK593" s="133"/>
      <c r="GL593" s="133"/>
      <c r="GM593" s="133"/>
      <c r="GN593" s="133"/>
      <c r="GO593" s="133"/>
      <c r="GP593" s="133"/>
      <c r="GQ593" s="133"/>
      <c r="GR593" s="133"/>
      <c r="GS593" s="133"/>
    </row>
    <row r="594" spans="1:201">
      <c r="A594" s="132"/>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33"/>
      <c r="BM594" s="133"/>
      <c r="BN594" s="133"/>
      <c r="BO594" s="133"/>
      <c r="BP594" s="133"/>
      <c r="BQ594" s="133"/>
      <c r="BR594" s="133"/>
      <c r="BS594" s="133"/>
      <c r="BT594" s="133"/>
      <c r="BU594" s="133"/>
      <c r="BV594" s="133"/>
      <c r="BW594" s="133"/>
      <c r="BX594" s="133"/>
      <c r="BY594" s="133"/>
      <c r="BZ594" s="133"/>
      <c r="CA594" s="133"/>
      <c r="CB594" s="133"/>
      <c r="CC594" s="133"/>
      <c r="CD594" s="133"/>
      <c r="CE594" s="133"/>
      <c r="CF594" s="133"/>
      <c r="CG594" s="133"/>
      <c r="CH594" s="133"/>
      <c r="CI594" s="133"/>
      <c r="CJ594" s="133"/>
      <c r="CK594" s="133"/>
      <c r="CL594" s="133"/>
      <c r="CM594" s="133"/>
      <c r="CN594" s="133"/>
      <c r="CO594" s="133"/>
      <c r="CP594" s="133"/>
      <c r="CQ594" s="133"/>
      <c r="CR594" s="133"/>
      <c r="CS594" s="133"/>
      <c r="CT594" s="133"/>
      <c r="CU594" s="133"/>
      <c r="CV594" s="133"/>
      <c r="CW594" s="133"/>
      <c r="CX594" s="133"/>
      <c r="CY594" s="133"/>
      <c r="CZ594" s="133"/>
      <c r="DA594" s="133"/>
      <c r="DB594" s="133"/>
      <c r="DC594" s="133"/>
      <c r="DD594" s="133"/>
      <c r="DE594" s="133"/>
      <c r="DF594" s="133"/>
      <c r="DG594" s="133"/>
      <c r="DH594" s="133"/>
      <c r="DI594" s="133"/>
      <c r="DJ594" s="133"/>
      <c r="DK594" s="133"/>
      <c r="DL594" s="133"/>
      <c r="DM594" s="133"/>
      <c r="DN594" s="133"/>
      <c r="DO594" s="133"/>
      <c r="DP594" s="133"/>
      <c r="DQ594" s="133"/>
      <c r="DR594" s="133"/>
      <c r="DS594" s="133"/>
      <c r="DT594" s="133"/>
      <c r="DU594" s="133"/>
      <c r="DV594" s="133"/>
      <c r="DW594" s="133"/>
      <c r="DX594" s="133"/>
      <c r="DY594" s="133"/>
      <c r="DZ594" s="133"/>
      <c r="EA594" s="133"/>
      <c r="EB594" s="133"/>
      <c r="EC594" s="133"/>
      <c r="ED594" s="133"/>
      <c r="EE594" s="133"/>
      <c r="EF594" s="133"/>
      <c r="EG594" s="133"/>
      <c r="EH594" s="133"/>
      <c r="EI594" s="133"/>
      <c r="EJ594" s="133"/>
      <c r="EK594" s="133"/>
      <c r="EL594" s="133"/>
      <c r="EM594" s="133"/>
      <c r="EN594" s="133"/>
      <c r="EO594" s="133"/>
      <c r="EP594" s="133"/>
      <c r="EQ594" s="133"/>
      <c r="ER594" s="133"/>
      <c r="ES594" s="133"/>
      <c r="ET594" s="133"/>
      <c r="EU594" s="133"/>
      <c r="EV594" s="133"/>
      <c r="EW594" s="133"/>
      <c r="EX594" s="133"/>
      <c r="EY594" s="133"/>
      <c r="EZ594" s="133"/>
      <c r="FA594" s="133"/>
      <c r="FB594" s="133"/>
      <c r="FC594" s="133"/>
      <c r="FD594" s="133"/>
      <c r="FE594" s="133"/>
      <c r="FF594" s="133"/>
      <c r="FG594" s="133"/>
      <c r="FH594" s="133"/>
      <c r="FI594" s="133"/>
      <c r="FJ594" s="133"/>
      <c r="FK594" s="133"/>
      <c r="FL594" s="133"/>
      <c r="FM594" s="133"/>
      <c r="FN594" s="133"/>
      <c r="FO594" s="133"/>
      <c r="FP594" s="133"/>
      <c r="FQ594" s="133"/>
      <c r="FR594" s="133"/>
      <c r="FS594" s="133"/>
      <c r="FT594" s="133"/>
      <c r="FU594" s="133"/>
      <c r="FV594" s="133"/>
      <c r="FW594" s="133"/>
      <c r="FX594" s="133"/>
      <c r="FY594" s="133"/>
      <c r="FZ594" s="133"/>
      <c r="GA594" s="133"/>
      <c r="GB594" s="133"/>
      <c r="GC594" s="133"/>
      <c r="GD594" s="133"/>
      <c r="GE594" s="133"/>
      <c r="GF594" s="133"/>
      <c r="GG594" s="133"/>
      <c r="GH594" s="133"/>
      <c r="GI594" s="133"/>
      <c r="GJ594" s="133"/>
      <c r="GK594" s="133"/>
      <c r="GL594" s="133"/>
      <c r="GM594" s="133"/>
      <c r="GN594" s="133"/>
      <c r="GO594" s="133"/>
      <c r="GP594" s="133"/>
      <c r="GQ594" s="133"/>
      <c r="GR594" s="133"/>
      <c r="GS594" s="133"/>
    </row>
    <row r="595" spans="1:201">
      <c r="A595" s="132"/>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133"/>
      <c r="BL595" s="133"/>
      <c r="BM595" s="133"/>
      <c r="BN595" s="133"/>
      <c r="BO595" s="133"/>
      <c r="BP595" s="133"/>
      <c r="BQ595" s="133"/>
      <c r="BR595" s="133"/>
      <c r="BS595" s="133"/>
      <c r="BT595" s="133"/>
      <c r="BU595" s="133"/>
      <c r="BV595" s="133"/>
      <c r="BW595" s="133"/>
      <c r="BX595" s="133"/>
      <c r="BY595" s="133"/>
      <c r="BZ595" s="133"/>
      <c r="CA595" s="133"/>
      <c r="CB595" s="133"/>
      <c r="CC595" s="133"/>
      <c r="CD595" s="133"/>
      <c r="CE595" s="133"/>
      <c r="CF595" s="133"/>
      <c r="CG595" s="133"/>
      <c r="CH595" s="133"/>
      <c r="CI595" s="133"/>
      <c r="CJ595" s="133"/>
      <c r="CK595" s="133"/>
      <c r="CL595" s="133"/>
      <c r="CM595" s="133"/>
      <c r="CN595" s="133"/>
      <c r="CO595" s="133"/>
      <c r="CP595" s="133"/>
      <c r="CQ595" s="133"/>
      <c r="CR595" s="133"/>
      <c r="CS595" s="133"/>
      <c r="CT595" s="133"/>
      <c r="CU595" s="133"/>
      <c r="CV595" s="133"/>
      <c r="CW595" s="133"/>
      <c r="CX595" s="133"/>
      <c r="CY595" s="133"/>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3"/>
      <c r="EA595" s="133"/>
      <c r="EB595" s="133"/>
      <c r="EC595" s="133"/>
      <c r="ED595" s="133"/>
      <c r="EE595" s="133"/>
      <c r="EF595" s="133"/>
      <c r="EG595" s="133"/>
      <c r="EH595" s="133"/>
      <c r="EI595" s="133"/>
      <c r="EJ595" s="133"/>
      <c r="EK595" s="133"/>
      <c r="EL595" s="133"/>
      <c r="EM595" s="133"/>
      <c r="EN595" s="133"/>
      <c r="EO595" s="133"/>
      <c r="EP595" s="133"/>
      <c r="EQ595" s="133"/>
      <c r="ER595" s="133"/>
      <c r="ES595" s="133"/>
      <c r="ET595" s="133"/>
      <c r="EU595" s="133"/>
      <c r="EV595" s="133"/>
      <c r="EW595" s="133"/>
      <c r="EX595" s="133"/>
      <c r="EY595" s="133"/>
      <c r="EZ595" s="133"/>
      <c r="FA595" s="133"/>
      <c r="FB595" s="133"/>
      <c r="FC595" s="133"/>
      <c r="FD595" s="133"/>
      <c r="FE595" s="133"/>
      <c r="FF595" s="133"/>
      <c r="FG595" s="133"/>
      <c r="FH595" s="133"/>
      <c r="FI595" s="133"/>
      <c r="FJ595" s="133"/>
      <c r="FK595" s="133"/>
      <c r="FL595" s="133"/>
      <c r="FM595" s="133"/>
      <c r="FN595" s="133"/>
      <c r="FO595" s="133"/>
      <c r="FP595" s="133"/>
      <c r="FQ595" s="133"/>
      <c r="FR595" s="133"/>
      <c r="FS595" s="133"/>
      <c r="FT595" s="133"/>
      <c r="FU595" s="133"/>
      <c r="FV595" s="133"/>
      <c r="FW595" s="133"/>
      <c r="FX595" s="133"/>
      <c r="FY595" s="133"/>
      <c r="FZ595" s="133"/>
      <c r="GA595" s="133"/>
      <c r="GB595" s="133"/>
      <c r="GC595" s="133"/>
      <c r="GD595" s="133"/>
      <c r="GE595" s="133"/>
      <c r="GF595" s="133"/>
      <c r="GG595" s="133"/>
      <c r="GH595" s="133"/>
      <c r="GI595" s="133"/>
      <c r="GJ595" s="133"/>
      <c r="GK595" s="133"/>
      <c r="GL595" s="133"/>
      <c r="GM595" s="133"/>
      <c r="GN595" s="133"/>
      <c r="GO595" s="133"/>
      <c r="GP595" s="133"/>
      <c r="GQ595" s="133"/>
      <c r="GR595" s="133"/>
      <c r="GS595" s="133"/>
    </row>
    <row r="596" spans="1:201">
      <c r="A596" s="132"/>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133"/>
      <c r="BL596" s="133"/>
      <c r="BM596" s="133"/>
      <c r="BN596" s="133"/>
      <c r="BO596" s="133"/>
      <c r="BP596" s="133"/>
      <c r="BQ596" s="133"/>
      <c r="BR596" s="133"/>
      <c r="BS596" s="133"/>
      <c r="BT596" s="133"/>
      <c r="BU596" s="133"/>
      <c r="BV596" s="133"/>
      <c r="BW596" s="133"/>
      <c r="BX596" s="133"/>
      <c r="BY596" s="133"/>
      <c r="BZ596" s="133"/>
      <c r="CA596" s="133"/>
      <c r="CB596" s="133"/>
      <c r="CC596" s="133"/>
      <c r="CD596" s="133"/>
      <c r="CE596" s="133"/>
      <c r="CF596" s="133"/>
      <c r="CG596" s="133"/>
      <c r="CH596" s="133"/>
      <c r="CI596" s="133"/>
      <c r="CJ596" s="133"/>
      <c r="CK596" s="133"/>
      <c r="CL596" s="133"/>
      <c r="CM596" s="133"/>
      <c r="CN596" s="133"/>
      <c r="CO596" s="133"/>
      <c r="CP596" s="133"/>
      <c r="CQ596" s="133"/>
      <c r="CR596" s="133"/>
      <c r="CS596" s="133"/>
      <c r="CT596" s="133"/>
      <c r="CU596" s="133"/>
      <c r="CV596" s="133"/>
      <c r="CW596" s="133"/>
      <c r="CX596" s="133"/>
      <c r="CY596" s="133"/>
      <c r="CZ596" s="133"/>
      <c r="DA596" s="133"/>
      <c r="DB596" s="133"/>
      <c r="DC596" s="133"/>
      <c r="DD596" s="133"/>
      <c r="DE596" s="133"/>
      <c r="DF596" s="133"/>
      <c r="DG596" s="133"/>
      <c r="DH596" s="133"/>
      <c r="DI596" s="133"/>
      <c r="DJ596" s="133"/>
      <c r="DK596" s="133"/>
      <c r="DL596" s="133"/>
      <c r="DM596" s="133"/>
      <c r="DN596" s="133"/>
      <c r="DO596" s="133"/>
      <c r="DP596" s="133"/>
      <c r="DQ596" s="133"/>
      <c r="DR596" s="133"/>
      <c r="DS596" s="133"/>
      <c r="DT596" s="133"/>
      <c r="DU596" s="133"/>
      <c r="DV596" s="133"/>
      <c r="DW596" s="133"/>
      <c r="DX596" s="133"/>
      <c r="DY596" s="133"/>
      <c r="DZ596" s="133"/>
      <c r="EA596" s="133"/>
      <c r="EB596" s="133"/>
      <c r="EC596" s="133"/>
      <c r="ED596" s="133"/>
      <c r="EE596" s="133"/>
      <c r="EF596" s="133"/>
      <c r="EG596" s="133"/>
      <c r="EH596" s="133"/>
      <c r="EI596" s="133"/>
      <c r="EJ596" s="133"/>
      <c r="EK596" s="133"/>
      <c r="EL596" s="133"/>
      <c r="EM596" s="133"/>
      <c r="EN596" s="133"/>
      <c r="EO596" s="133"/>
      <c r="EP596" s="133"/>
      <c r="EQ596" s="133"/>
      <c r="ER596" s="133"/>
      <c r="ES596" s="133"/>
      <c r="ET596" s="133"/>
      <c r="EU596" s="133"/>
      <c r="EV596" s="133"/>
      <c r="EW596" s="133"/>
      <c r="EX596" s="133"/>
      <c r="EY596" s="133"/>
      <c r="EZ596" s="133"/>
      <c r="FA596" s="133"/>
      <c r="FB596" s="133"/>
      <c r="FC596" s="133"/>
      <c r="FD596" s="133"/>
      <c r="FE596" s="133"/>
      <c r="FF596" s="133"/>
      <c r="FG596" s="133"/>
      <c r="FH596" s="133"/>
      <c r="FI596" s="133"/>
      <c r="FJ596" s="133"/>
      <c r="FK596" s="133"/>
      <c r="FL596" s="133"/>
      <c r="FM596" s="133"/>
      <c r="FN596" s="133"/>
      <c r="FO596" s="133"/>
      <c r="FP596" s="133"/>
      <c r="FQ596" s="133"/>
      <c r="FR596" s="133"/>
      <c r="FS596" s="133"/>
      <c r="FT596" s="133"/>
      <c r="FU596" s="133"/>
      <c r="FV596" s="133"/>
      <c r="FW596" s="133"/>
      <c r="FX596" s="133"/>
      <c r="FY596" s="133"/>
      <c r="FZ596" s="133"/>
      <c r="GA596" s="133"/>
      <c r="GB596" s="133"/>
      <c r="GC596" s="133"/>
      <c r="GD596" s="133"/>
      <c r="GE596" s="133"/>
      <c r="GF596" s="133"/>
      <c r="GG596" s="133"/>
      <c r="GH596" s="133"/>
      <c r="GI596" s="133"/>
      <c r="GJ596" s="133"/>
      <c r="GK596" s="133"/>
      <c r="GL596" s="133"/>
      <c r="GM596" s="133"/>
      <c r="GN596" s="133"/>
      <c r="GO596" s="133"/>
      <c r="GP596" s="133"/>
      <c r="GQ596" s="133"/>
      <c r="GR596" s="133"/>
      <c r="GS596" s="133"/>
    </row>
    <row r="597" spans="1:201">
      <c r="A597" s="132"/>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c r="CQ597" s="133"/>
      <c r="CR597" s="133"/>
      <c r="CS597" s="133"/>
      <c r="CT597" s="133"/>
      <c r="CU597" s="133"/>
      <c r="CV597" s="133"/>
      <c r="CW597" s="133"/>
      <c r="CX597" s="133"/>
      <c r="CY597" s="133"/>
      <c r="CZ597" s="133"/>
      <c r="DA597" s="133"/>
      <c r="DB597" s="133"/>
      <c r="DC597" s="133"/>
      <c r="DD597" s="133"/>
      <c r="DE597" s="133"/>
      <c r="DF597" s="133"/>
      <c r="DG597" s="133"/>
      <c r="DH597" s="133"/>
      <c r="DI597" s="133"/>
      <c r="DJ597" s="133"/>
      <c r="DK597" s="133"/>
      <c r="DL597" s="133"/>
      <c r="DM597" s="133"/>
      <c r="DN597" s="133"/>
      <c r="DO597" s="133"/>
      <c r="DP597" s="133"/>
      <c r="DQ597" s="133"/>
      <c r="DR597" s="133"/>
      <c r="DS597" s="133"/>
      <c r="DT597" s="133"/>
      <c r="DU597" s="133"/>
      <c r="DV597" s="133"/>
      <c r="DW597" s="133"/>
      <c r="DX597" s="133"/>
      <c r="DY597" s="133"/>
      <c r="DZ597" s="133"/>
      <c r="EA597" s="133"/>
      <c r="EB597" s="133"/>
      <c r="EC597" s="133"/>
      <c r="ED597" s="133"/>
      <c r="EE597" s="133"/>
      <c r="EF597" s="133"/>
      <c r="EG597" s="133"/>
      <c r="EH597" s="133"/>
      <c r="EI597" s="133"/>
      <c r="EJ597" s="133"/>
      <c r="EK597" s="133"/>
      <c r="EL597" s="133"/>
      <c r="EM597" s="133"/>
      <c r="EN597" s="133"/>
      <c r="EO597" s="133"/>
      <c r="EP597" s="133"/>
      <c r="EQ597" s="133"/>
      <c r="ER597" s="133"/>
      <c r="ES597" s="133"/>
      <c r="ET597" s="133"/>
      <c r="EU597" s="133"/>
      <c r="EV597" s="133"/>
      <c r="EW597" s="133"/>
      <c r="EX597" s="133"/>
      <c r="EY597" s="133"/>
      <c r="EZ597" s="133"/>
      <c r="FA597" s="133"/>
      <c r="FB597" s="133"/>
      <c r="FC597" s="133"/>
      <c r="FD597" s="133"/>
      <c r="FE597" s="133"/>
      <c r="FF597" s="133"/>
      <c r="FG597" s="133"/>
      <c r="FH597" s="133"/>
      <c r="FI597" s="133"/>
      <c r="FJ597" s="133"/>
      <c r="FK597" s="133"/>
      <c r="FL597" s="133"/>
      <c r="FM597" s="133"/>
      <c r="FN597" s="133"/>
      <c r="FO597" s="133"/>
      <c r="FP597" s="133"/>
      <c r="FQ597" s="133"/>
      <c r="FR597" s="133"/>
      <c r="FS597" s="133"/>
      <c r="FT597" s="133"/>
      <c r="FU597" s="133"/>
      <c r="FV597" s="133"/>
      <c r="FW597" s="133"/>
      <c r="FX597" s="133"/>
      <c r="FY597" s="133"/>
      <c r="FZ597" s="133"/>
      <c r="GA597" s="133"/>
      <c r="GB597" s="133"/>
      <c r="GC597" s="133"/>
      <c r="GD597" s="133"/>
      <c r="GE597" s="133"/>
      <c r="GF597" s="133"/>
      <c r="GG597" s="133"/>
      <c r="GH597" s="133"/>
      <c r="GI597" s="133"/>
      <c r="GJ597" s="133"/>
      <c r="GK597" s="133"/>
      <c r="GL597" s="133"/>
      <c r="GM597" s="133"/>
      <c r="GN597" s="133"/>
      <c r="GO597" s="133"/>
      <c r="GP597" s="133"/>
      <c r="GQ597" s="133"/>
      <c r="GR597" s="133"/>
      <c r="GS597" s="133"/>
    </row>
    <row r="598" spans="1:201">
      <c r="A598" s="132"/>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c r="CQ598" s="133"/>
      <c r="CR598" s="133"/>
      <c r="CS598" s="133"/>
      <c r="CT598" s="133"/>
      <c r="CU598" s="133"/>
      <c r="CV598" s="133"/>
      <c r="CW598" s="133"/>
      <c r="CX598" s="133"/>
      <c r="CY598" s="133"/>
      <c r="CZ598" s="133"/>
      <c r="DA598" s="133"/>
      <c r="DB598" s="133"/>
      <c r="DC598" s="133"/>
      <c r="DD598" s="133"/>
      <c r="DE598" s="133"/>
      <c r="DF598" s="133"/>
      <c r="DG598" s="133"/>
      <c r="DH598" s="133"/>
      <c r="DI598" s="133"/>
      <c r="DJ598" s="133"/>
      <c r="DK598" s="133"/>
      <c r="DL598" s="133"/>
      <c r="DM598" s="133"/>
      <c r="DN598" s="133"/>
      <c r="DO598" s="133"/>
      <c r="DP598" s="133"/>
      <c r="DQ598" s="133"/>
      <c r="DR598" s="133"/>
      <c r="DS598" s="133"/>
      <c r="DT598" s="133"/>
      <c r="DU598" s="133"/>
      <c r="DV598" s="133"/>
      <c r="DW598" s="133"/>
      <c r="DX598" s="133"/>
      <c r="DY598" s="133"/>
      <c r="DZ598" s="133"/>
      <c r="EA598" s="133"/>
      <c r="EB598" s="133"/>
      <c r="EC598" s="133"/>
      <c r="ED598" s="133"/>
      <c r="EE598" s="133"/>
      <c r="EF598" s="133"/>
      <c r="EG598" s="133"/>
      <c r="EH598" s="133"/>
      <c r="EI598" s="133"/>
      <c r="EJ598" s="133"/>
      <c r="EK598" s="133"/>
      <c r="EL598" s="133"/>
      <c r="EM598" s="133"/>
      <c r="EN598" s="133"/>
      <c r="EO598" s="133"/>
      <c r="EP598" s="133"/>
      <c r="EQ598" s="133"/>
      <c r="ER598" s="133"/>
      <c r="ES598" s="133"/>
      <c r="ET598" s="133"/>
      <c r="EU598" s="133"/>
      <c r="EV598" s="133"/>
      <c r="EW598" s="133"/>
      <c r="EX598" s="133"/>
      <c r="EY598" s="133"/>
      <c r="EZ598" s="133"/>
      <c r="FA598" s="133"/>
      <c r="FB598" s="133"/>
      <c r="FC598" s="133"/>
      <c r="FD598" s="133"/>
      <c r="FE598" s="133"/>
      <c r="FF598" s="133"/>
      <c r="FG598" s="133"/>
      <c r="FH598" s="133"/>
      <c r="FI598" s="133"/>
      <c r="FJ598" s="133"/>
      <c r="FK598" s="133"/>
      <c r="FL598" s="133"/>
      <c r="FM598" s="133"/>
      <c r="FN598" s="133"/>
      <c r="FO598" s="133"/>
      <c r="FP598" s="133"/>
      <c r="FQ598" s="133"/>
      <c r="FR598" s="133"/>
      <c r="FS598" s="133"/>
      <c r="FT598" s="133"/>
      <c r="FU598" s="133"/>
      <c r="FV598" s="133"/>
      <c r="FW598" s="133"/>
      <c r="FX598" s="133"/>
      <c r="FY598" s="133"/>
      <c r="FZ598" s="133"/>
      <c r="GA598" s="133"/>
      <c r="GB598" s="133"/>
      <c r="GC598" s="133"/>
      <c r="GD598" s="133"/>
      <c r="GE598" s="133"/>
      <c r="GF598" s="133"/>
      <c r="GG598" s="133"/>
      <c r="GH598" s="133"/>
      <c r="GI598" s="133"/>
      <c r="GJ598" s="133"/>
      <c r="GK598" s="133"/>
      <c r="GL598" s="133"/>
      <c r="GM598" s="133"/>
      <c r="GN598" s="133"/>
      <c r="GO598" s="133"/>
      <c r="GP598" s="133"/>
      <c r="GQ598" s="133"/>
      <c r="GR598" s="133"/>
      <c r="GS598" s="133"/>
    </row>
    <row r="599" spans="1:201">
      <c r="A599" s="132"/>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c r="CQ599" s="133"/>
      <c r="CR599" s="133"/>
      <c r="CS599" s="133"/>
      <c r="CT599" s="133"/>
      <c r="CU599" s="133"/>
      <c r="CV599" s="133"/>
      <c r="CW599" s="133"/>
      <c r="CX599" s="133"/>
      <c r="CY599" s="133"/>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3"/>
      <c r="EA599" s="133"/>
      <c r="EB599" s="133"/>
      <c r="EC599" s="133"/>
      <c r="ED599" s="133"/>
      <c r="EE599" s="133"/>
      <c r="EF599" s="133"/>
      <c r="EG599" s="133"/>
      <c r="EH599" s="133"/>
      <c r="EI599" s="133"/>
      <c r="EJ599" s="133"/>
      <c r="EK599" s="133"/>
      <c r="EL599" s="133"/>
      <c r="EM599" s="133"/>
      <c r="EN599" s="133"/>
      <c r="EO599" s="133"/>
      <c r="EP599" s="133"/>
      <c r="EQ599" s="133"/>
      <c r="ER599" s="133"/>
      <c r="ES599" s="133"/>
      <c r="ET599" s="133"/>
      <c r="EU599" s="133"/>
      <c r="EV599" s="133"/>
      <c r="EW599" s="133"/>
      <c r="EX599" s="133"/>
      <c r="EY599" s="133"/>
      <c r="EZ599" s="133"/>
      <c r="FA599" s="133"/>
      <c r="FB599" s="133"/>
      <c r="FC599" s="133"/>
      <c r="FD599" s="133"/>
      <c r="FE599" s="133"/>
      <c r="FF599" s="133"/>
      <c r="FG599" s="133"/>
      <c r="FH599" s="133"/>
      <c r="FI599" s="133"/>
      <c r="FJ599" s="133"/>
      <c r="FK599" s="133"/>
      <c r="FL599" s="133"/>
      <c r="FM599" s="133"/>
      <c r="FN599" s="133"/>
      <c r="FO599" s="133"/>
      <c r="FP599" s="133"/>
      <c r="FQ599" s="133"/>
      <c r="FR599" s="133"/>
      <c r="FS599" s="133"/>
      <c r="FT599" s="133"/>
      <c r="FU599" s="133"/>
      <c r="FV599" s="133"/>
      <c r="FW599" s="133"/>
      <c r="FX599" s="133"/>
      <c r="FY599" s="133"/>
      <c r="FZ599" s="133"/>
      <c r="GA599" s="133"/>
      <c r="GB599" s="133"/>
      <c r="GC599" s="133"/>
      <c r="GD599" s="133"/>
      <c r="GE599" s="133"/>
      <c r="GF599" s="133"/>
      <c r="GG599" s="133"/>
      <c r="GH599" s="133"/>
      <c r="GI599" s="133"/>
      <c r="GJ599" s="133"/>
      <c r="GK599" s="133"/>
      <c r="GL599" s="133"/>
      <c r="GM599" s="133"/>
      <c r="GN599" s="133"/>
      <c r="GO599" s="133"/>
      <c r="GP599" s="133"/>
      <c r="GQ599" s="133"/>
      <c r="GR599" s="133"/>
      <c r="GS599" s="133"/>
    </row>
    <row r="600" spans="1:201">
      <c r="A600" s="132"/>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133"/>
      <c r="BL600" s="133"/>
      <c r="BM600" s="133"/>
      <c r="BN600" s="133"/>
      <c r="BO600" s="133"/>
      <c r="BP600" s="133"/>
      <c r="BQ600" s="133"/>
      <c r="BR600" s="133"/>
      <c r="BS600" s="133"/>
      <c r="BT600" s="133"/>
      <c r="BU600" s="133"/>
      <c r="BV600" s="133"/>
      <c r="BW600" s="133"/>
      <c r="BX600" s="133"/>
      <c r="BY600" s="133"/>
      <c r="BZ600" s="133"/>
      <c r="CA600" s="133"/>
      <c r="CB600" s="133"/>
      <c r="CC600" s="133"/>
      <c r="CD600" s="133"/>
      <c r="CE600" s="133"/>
      <c r="CF600" s="133"/>
      <c r="CG600" s="133"/>
      <c r="CH600" s="133"/>
      <c r="CI600" s="133"/>
      <c r="CJ600" s="133"/>
      <c r="CK600" s="133"/>
      <c r="CL600" s="133"/>
      <c r="CM600" s="133"/>
      <c r="CN600" s="133"/>
      <c r="CO600" s="133"/>
      <c r="CP600" s="133"/>
      <c r="CQ600" s="133"/>
      <c r="CR600" s="133"/>
      <c r="CS600" s="133"/>
      <c r="CT600" s="133"/>
      <c r="CU600" s="133"/>
      <c r="CV600" s="133"/>
      <c r="CW600" s="133"/>
      <c r="CX600" s="133"/>
      <c r="CY600" s="133"/>
      <c r="CZ600" s="133"/>
      <c r="DA600" s="133"/>
      <c r="DB600" s="133"/>
      <c r="DC600" s="133"/>
      <c r="DD600" s="133"/>
      <c r="DE600" s="133"/>
      <c r="DF600" s="133"/>
      <c r="DG600" s="133"/>
      <c r="DH600" s="133"/>
      <c r="DI600" s="133"/>
      <c r="DJ600" s="133"/>
      <c r="DK600" s="133"/>
      <c r="DL600" s="133"/>
      <c r="DM600" s="133"/>
      <c r="DN600" s="133"/>
      <c r="DO600" s="133"/>
      <c r="DP600" s="133"/>
      <c r="DQ600" s="133"/>
      <c r="DR600" s="133"/>
      <c r="DS600" s="133"/>
      <c r="DT600" s="133"/>
      <c r="DU600" s="133"/>
      <c r="DV600" s="133"/>
      <c r="DW600" s="133"/>
      <c r="DX600" s="133"/>
      <c r="DY600" s="133"/>
      <c r="DZ600" s="133"/>
      <c r="EA600" s="133"/>
      <c r="EB600" s="133"/>
      <c r="EC600" s="133"/>
      <c r="ED600" s="133"/>
      <c r="EE600" s="133"/>
      <c r="EF600" s="133"/>
      <c r="EG600" s="133"/>
      <c r="EH600" s="133"/>
      <c r="EI600" s="133"/>
      <c r="EJ600" s="133"/>
      <c r="EK600" s="133"/>
      <c r="EL600" s="133"/>
      <c r="EM600" s="133"/>
      <c r="EN600" s="133"/>
      <c r="EO600" s="133"/>
      <c r="EP600" s="133"/>
      <c r="EQ600" s="133"/>
      <c r="ER600" s="133"/>
      <c r="ES600" s="133"/>
      <c r="ET600" s="133"/>
      <c r="EU600" s="133"/>
      <c r="EV600" s="133"/>
      <c r="EW600" s="133"/>
      <c r="EX600" s="133"/>
      <c r="EY600" s="133"/>
      <c r="EZ600" s="133"/>
      <c r="FA600" s="133"/>
      <c r="FB600" s="133"/>
      <c r="FC600" s="133"/>
      <c r="FD600" s="133"/>
      <c r="FE600" s="133"/>
      <c r="FF600" s="133"/>
      <c r="FG600" s="133"/>
      <c r="FH600" s="133"/>
      <c r="FI600" s="133"/>
      <c r="FJ600" s="133"/>
      <c r="FK600" s="133"/>
      <c r="FL600" s="133"/>
      <c r="FM600" s="133"/>
      <c r="FN600" s="133"/>
      <c r="FO600" s="133"/>
      <c r="FP600" s="133"/>
      <c r="FQ600" s="133"/>
      <c r="FR600" s="133"/>
      <c r="FS600" s="133"/>
      <c r="FT600" s="133"/>
      <c r="FU600" s="133"/>
      <c r="FV600" s="133"/>
      <c r="FW600" s="133"/>
      <c r="FX600" s="133"/>
      <c r="FY600" s="133"/>
      <c r="FZ600" s="133"/>
      <c r="GA600" s="133"/>
      <c r="GB600" s="133"/>
      <c r="GC600" s="133"/>
      <c r="GD600" s="133"/>
      <c r="GE600" s="133"/>
      <c r="GF600" s="133"/>
      <c r="GG600" s="133"/>
      <c r="GH600" s="133"/>
      <c r="GI600" s="133"/>
      <c r="GJ600" s="133"/>
      <c r="GK600" s="133"/>
      <c r="GL600" s="133"/>
      <c r="GM600" s="133"/>
      <c r="GN600" s="133"/>
      <c r="GO600" s="133"/>
      <c r="GP600" s="133"/>
      <c r="GQ600" s="133"/>
      <c r="GR600" s="133"/>
      <c r="GS600" s="133"/>
    </row>
    <row r="601" spans="1:201">
      <c r="A601" s="132"/>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c r="CQ601" s="133"/>
      <c r="CR601" s="133"/>
      <c r="CS601" s="133"/>
      <c r="CT601" s="133"/>
      <c r="CU601" s="133"/>
      <c r="CV601" s="133"/>
      <c r="CW601" s="133"/>
      <c r="CX601" s="133"/>
      <c r="CY601" s="133"/>
      <c r="CZ601" s="133"/>
      <c r="DA601" s="133"/>
      <c r="DB601" s="133"/>
      <c r="DC601" s="133"/>
      <c r="DD601" s="133"/>
      <c r="DE601" s="133"/>
      <c r="DF601" s="133"/>
      <c r="DG601" s="133"/>
      <c r="DH601" s="133"/>
      <c r="DI601" s="133"/>
      <c r="DJ601" s="133"/>
      <c r="DK601" s="133"/>
      <c r="DL601" s="133"/>
      <c r="DM601" s="133"/>
      <c r="DN601" s="133"/>
      <c r="DO601" s="133"/>
      <c r="DP601" s="133"/>
      <c r="DQ601" s="133"/>
      <c r="DR601" s="133"/>
      <c r="DS601" s="133"/>
      <c r="DT601" s="133"/>
      <c r="DU601" s="133"/>
      <c r="DV601" s="133"/>
      <c r="DW601" s="133"/>
      <c r="DX601" s="133"/>
      <c r="DY601" s="133"/>
      <c r="DZ601" s="133"/>
      <c r="EA601" s="133"/>
      <c r="EB601" s="133"/>
      <c r="EC601" s="133"/>
      <c r="ED601" s="133"/>
      <c r="EE601" s="133"/>
      <c r="EF601" s="133"/>
      <c r="EG601" s="133"/>
      <c r="EH601" s="133"/>
      <c r="EI601" s="133"/>
      <c r="EJ601" s="133"/>
      <c r="EK601" s="133"/>
      <c r="EL601" s="133"/>
      <c r="EM601" s="133"/>
      <c r="EN601" s="133"/>
      <c r="EO601" s="133"/>
      <c r="EP601" s="133"/>
      <c r="EQ601" s="133"/>
      <c r="ER601" s="133"/>
      <c r="ES601" s="133"/>
      <c r="ET601" s="133"/>
      <c r="EU601" s="133"/>
      <c r="EV601" s="133"/>
      <c r="EW601" s="133"/>
      <c r="EX601" s="133"/>
      <c r="EY601" s="133"/>
      <c r="EZ601" s="133"/>
      <c r="FA601" s="133"/>
      <c r="FB601" s="133"/>
      <c r="FC601" s="133"/>
      <c r="FD601" s="133"/>
      <c r="FE601" s="133"/>
      <c r="FF601" s="133"/>
      <c r="FG601" s="133"/>
      <c r="FH601" s="133"/>
      <c r="FI601" s="133"/>
      <c r="FJ601" s="133"/>
      <c r="FK601" s="133"/>
      <c r="FL601" s="133"/>
      <c r="FM601" s="133"/>
      <c r="FN601" s="133"/>
      <c r="FO601" s="133"/>
      <c r="FP601" s="133"/>
      <c r="FQ601" s="133"/>
      <c r="FR601" s="133"/>
      <c r="FS601" s="133"/>
      <c r="FT601" s="133"/>
      <c r="FU601" s="133"/>
      <c r="FV601" s="133"/>
      <c r="FW601" s="133"/>
      <c r="FX601" s="133"/>
      <c r="FY601" s="133"/>
      <c r="FZ601" s="133"/>
      <c r="GA601" s="133"/>
      <c r="GB601" s="133"/>
      <c r="GC601" s="133"/>
      <c r="GD601" s="133"/>
      <c r="GE601" s="133"/>
      <c r="GF601" s="133"/>
      <c r="GG601" s="133"/>
      <c r="GH601" s="133"/>
      <c r="GI601" s="133"/>
      <c r="GJ601" s="133"/>
      <c r="GK601" s="133"/>
      <c r="GL601" s="133"/>
      <c r="GM601" s="133"/>
      <c r="GN601" s="133"/>
      <c r="GO601" s="133"/>
      <c r="GP601" s="133"/>
      <c r="GQ601" s="133"/>
      <c r="GR601" s="133"/>
      <c r="GS601" s="133"/>
    </row>
    <row r="602" spans="1:201">
      <c r="A602" s="132"/>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c r="CQ602" s="133"/>
      <c r="CR602" s="133"/>
      <c r="CS602" s="133"/>
      <c r="CT602" s="133"/>
      <c r="CU602" s="133"/>
      <c r="CV602" s="133"/>
      <c r="CW602" s="133"/>
      <c r="CX602" s="133"/>
      <c r="CY602" s="133"/>
      <c r="CZ602" s="133"/>
      <c r="DA602" s="133"/>
      <c r="DB602" s="133"/>
      <c r="DC602" s="133"/>
      <c r="DD602" s="133"/>
      <c r="DE602" s="133"/>
      <c r="DF602" s="133"/>
      <c r="DG602" s="133"/>
      <c r="DH602" s="133"/>
      <c r="DI602" s="133"/>
      <c r="DJ602" s="133"/>
      <c r="DK602" s="133"/>
      <c r="DL602" s="133"/>
      <c r="DM602" s="133"/>
      <c r="DN602" s="133"/>
      <c r="DO602" s="133"/>
      <c r="DP602" s="133"/>
      <c r="DQ602" s="133"/>
      <c r="DR602" s="133"/>
      <c r="DS602" s="133"/>
      <c r="DT602" s="133"/>
      <c r="DU602" s="133"/>
      <c r="DV602" s="133"/>
      <c r="DW602" s="133"/>
      <c r="DX602" s="133"/>
      <c r="DY602" s="133"/>
      <c r="DZ602" s="133"/>
      <c r="EA602" s="133"/>
      <c r="EB602" s="133"/>
      <c r="EC602" s="133"/>
      <c r="ED602" s="133"/>
      <c r="EE602" s="133"/>
      <c r="EF602" s="133"/>
      <c r="EG602" s="133"/>
      <c r="EH602" s="133"/>
      <c r="EI602" s="133"/>
      <c r="EJ602" s="133"/>
      <c r="EK602" s="133"/>
      <c r="EL602" s="133"/>
      <c r="EM602" s="133"/>
      <c r="EN602" s="133"/>
      <c r="EO602" s="133"/>
      <c r="EP602" s="133"/>
      <c r="EQ602" s="133"/>
      <c r="ER602" s="133"/>
      <c r="ES602" s="133"/>
      <c r="ET602" s="133"/>
      <c r="EU602" s="133"/>
      <c r="EV602" s="133"/>
      <c r="EW602" s="133"/>
      <c r="EX602" s="133"/>
      <c r="EY602" s="133"/>
      <c r="EZ602" s="133"/>
      <c r="FA602" s="133"/>
      <c r="FB602" s="133"/>
      <c r="FC602" s="133"/>
      <c r="FD602" s="133"/>
      <c r="FE602" s="133"/>
      <c r="FF602" s="133"/>
      <c r="FG602" s="133"/>
      <c r="FH602" s="133"/>
      <c r="FI602" s="133"/>
      <c r="FJ602" s="133"/>
      <c r="FK602" s="133"/>
      <c r="FL602" s="133"/>
      <c r="FM602" s="133"/>
      <c r="FN602" s="133"/>
      <c r="FO602" s="133"/>
      <c r="FP602" s="133"/>
      <c r="FQ602" s="133"/>
      <c r="FR602" s="133"/>
      <c r="FS602" s="133"/>
      <c r="FT602" s="133"/>
      <c r="FU602" s="133"/>
      <c r="FV602" s="133"/>
      <c r="FW602" s="133"/>
      <c r="FX602" s="133"/>
      <c r="FY602" s="133"/>
      <c r="FZ602" s="133"/>
      <c r="GA602" s="133"/>
      <c r="GB602" s="133"/>
      <c r="GC602" s="133"/>
      <c r="GD602" s="133"/>
      <c r="GE602" s="133"/>
      <c r="GF602" s="133"/>
      <c r="GG602" s="133"/>
      <c r="GH602" s="133"/>
      <c r="GI602" s="133"/>
      <c r="GJ602" s="133"/>
      <c r="GK602" s="133"/>
      <c r="GL602" s="133"/>
      <c r="GM602" s="133"/>
      <c r="GN602" s="133"/>
      <c r="GO602" s="133"/>
      <c r="GP602" s="133"/>
      <c r="GQ602" s="133"/>
      <c r="GR602" s="133"/>
      <c r="GS602" s="133"/>
    </row>
    <row r="603" spans="1:201">
      <c r="A603" s="132"/>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c r="CQ603" s="133"/>
      <c r="CR603" s="133"/>
      <c r="CS603" s="133"/>
      <c r="CT603" s="133"/>
      <c r="CU603" s="133"/>
      <c r="CV603" s="133"/>
      <c r="CW603" s="133"/>
      <c r="CX603" s="133"/>
      <c r="CY603" s="133"/>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3"/>
      <c r="EA603" s="133"/>
      <c r="EB603" s="133"/>
      <c r="EC603" s="133"/>
      <c r="ED603" s="133"/>
      <c r="EE603" s="133"/>
      <c r="EF603" s="133"/>
      <c r="EG603" s="133"/>
      <c r="EH603" s="133"/>
      <c r="EI603" s="133"/>
      <c r="EJ603" s="133"/>
      <c r="EK603" s="133"/>
      <c r="EL603" s="133"/>
      <c r="EM603" s="133"/>
      <c r="EN603" s="133"/>
      <c r="EO603" s="133"/>
      <c r="EP603" s="133"/>
      <c r="EQ603" s="133"/>
      <c r="ER603" s="133"/>
      <c r="ES603" s="133"/>
      <c r="ET603" s="133"/>
      <c r="EU603" s="133"/>
      <c r="EV603" s="133"/>
      <c r="EW603" s="133"/>
      <c r="EX603" s="133"/>
      <c r="EY603" s="133"/>
      <c r="EZ603" s="133"/>
      <c r="FA603" s="133"/>
      <c r="FB603" s="133"/>
      <c r="FC603" s="133"/>
      <c r="FD603" s="133"/>
      <c r="FE603" s="133"/>
      <c r="FF603" s="133"/>
      <c r="FG603" s="133"/>
      <c r="FH603" s="133"/>
      <c r="FI603" s="133"/>
      <c r="FJ603" s="133"/>
      <c r="FK603" s="133"/>
      <c r="FL603" s="133"/>
      <c r="FM603" s="133"/>
      <c r="FN603" s="133"/>
      <c r="FO603" s="133"/>
      <c r="FP603" s="133"/>
      <c r="FQ603" s="133"/>
      <c r="FR603" s="133"/>
      <c r="FS603" s="133"/>
      <c r="FT603" s="133"/>
      <c r="FU603" s="133"/>
      <c r="FV603" s="133"/>
      <c r="FW603" s="133"/>
      <c r="FX603" s="133"/>
      <c r="FY603" s="133"/>
      <c r="FZ603" s="133"/>
      <c r="GA603" s="133"/>
      <c r="GB603" s="133"/>
      <c r="GC603" s="133"/>
      <c r="GD603" s="133"/>
      <c r="GE603" s="133"/>
      <c r="GF603" s="133"/>
      <c r="GG603" s="133"/>
      <c r="GH603" s="133"/>
      <c r="GI603" s="133"/>
      <c r="GJ603" s="133"/>
      <c r="GK603" s="133"/>
      <c r="GL603" s="133"/>
      <c r="GM603" s="133"/>
      <c r="GN603" s="133"/>
      <c r="GO603" s="133"/>
      <c r="GP603" s="133"/>
      <c r="GQ603" s="133"/>
      <c r="GR603" s="133"/>
      <c r="GS603" s="133"/>
    </row>
    <row r="604" spans="1:201">
      <c r="A604" s="132"/>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133"/>
      <c r="BL604" s="133"/>
      <c r="BM604" s="133"/>
      <c r="BN604" s="133"/>
      <c r="BO604" s="133"/>
      <c r="BP604" s="133"/>
      <c r="BQ604" s="133"/>
      <c r="BR604" s="133"/>
      <c r="BS604" s="133"/>
      <c r="BT604" s="133"/>
      <c r="BU604" s="133"/>
      <c r="BV604" s="133"/>
      <c r="BW604" s="133"/>
      <c r="BX604" s="133"/>
      <c r="BY604" s="133"/>
      <c r="BZ604" s="133"/>
      <c r="CA604" s="133"/>
      <c r="CB604" s="133"/>
      <c r="CC604" s="133"/>
      <c r="CD604" s="133"/>
      <c r="CE604" s="133"/>
      <c r="CF604" s="133"/>
      <c r="CG604" s="133"/>
      <c r="CH604" s="133"/>
      <c r="CI604" s="133"/>
      <c r="CJ604" s="133"/>
      <c r="CK604" s="133"/>
      <c r="CL604" s="133"/>
      <c r="CM604" s="133"/>
      <c r="CN604" s="133"/>
      <c r="CO604" s="133"/>
      <c r="CP604" s="133"/>
      <c r="CQ604" s="133"/>
      <c r="CR604" s="133"/>
      <c r="CS604" s="133"/>
      <c r="CT604" s="133"/>
      <c r="CU604" s="133"/>
      <c r="CV604" s="133"/>
      <c r="CW604" s="133"/>
      <c r="CX604" s="133"/>
      <c r="CY604" s="133"/>
      <c r="CZ604" s="133"/>
      <c r="DA604" s="133"/>
      <c r="DB604" s="133"/>
      <c r="DC604" s="133"/>
      <c r="DD604" s="133"/>
      <c r="DE604" s="133"/>
      <c r="DF604" s="133"/>
      <c r="DG604" s="133"/>
      <c r="DH604" s="133"/>
      <c r="DI604" s="133"/>
      <c r="DJ604" s="133"/>
      <c r="DK604" s="133"/>
      <c r="DL604" s="133"/>
      <c r="DM604" s="133"/>
      <c r="DN604" s="133"/>
      <c r="DO604" s="133"/>
      <c r="DP604" s="133"/>
      <c r="DQ604" s="133"/>
      <c r="DR604" s="133"/>
      <c r="DS604" s="133"/>
      <c r="DT604" s="133"/>
      <c r="DU604" s="133"/>
      <c r="DV604" s="133"/>
      <c r="DW604" s="133"/>
      <c r="DX604" s="133"/>
      <c r="DY604" s="133"/>
      <c r="DZ604" s="133"/>
      <c r="EA604" s="133"/>
      <c r="EB604" s="133"/>
      <c r="EC604" s="133"/>
      <c r="ED604" s="133"/>
      <c r="EE604" s="133"/>
      <c r="EF604" s="133"/>
      <c r="EG604" s="133"/>
      <c r="EH604" s="133"/>
      <c r="EI604" s="133"/>
      <c r="EJ604" s="133"/>
      <c r="EK604" s="133"/>
      <c r="EL604" s="133"/>
      <c r="EM604" s="133"/>
      <c r="EN604" s="133"/>
      <c r="EO604" s="133"/>
      <c r="EP604" s="133"/>
      <c r="EQ604" s="133"/>
      <c r="ER604" s="133"/>
      <c r="ES604" s="133"/>
      <c r="ET604" s="133"/>
      <c r="EU604" s="133"/>
      <c r="EV604" s="133"/>
      <c r="EW604" s="133"/>
      <c r="EX604" s="133"/>
      <c r="EY604" s="133"/>
      <c r="EZ604" s="133"/>
      <c r="FA604" s="133"/>
      <c r="FB604" s="133"/>
      <c r="FC604" s="133"/>
      <c r="FD604" s="133"/>
      <c r="FE604" s="133"/>
      <c r="FF604" s="133"/>
      <c r="FG604" s="133"/>
      <c r="FH604" s="133"/>
      <c r="FI604" s="133"/>
      <c r="FJ604" s="133"/>
      <c r="FK604" s="133"/>
      <c r="FL604" s="133"/>
      <c r="FM604" s="133"/>
      <c r="FN604" s="133"/>
      <c r="FO604" s="133"/>
      <c r="FP604" s="133"/>
      <c r="FQ604" s="133"/>
      <c r="FR604" s="133"/>
      <c r="FS604" s="133"/>
      <c r="FT604" s="133"/>
      <c r="FU604" s="133"/>
      <c r="FV604" s="133"/>
      <c r="FW604" s="133"/>
      <c r="FX604" s="133"/>
      <c r="FY604" s="133"/>
      <c r="FZ604" s="133"/>
      <c r="GA604" s="133"/>
      <c r="GB604" s="133"/>
      <c r="GC604" s="133"/>
      <c r="GD604" s="133"/>
      <c r="GE604" s="133"/>
      <c r="GF604" s="133"/>
      <c r="GG604" s="133"/>
      <c r="GH604" s="133"/>
      <c r="GI604" s="133"/>
      <c r="GJ604" s="133"/>
      <c r="GK604" s="133"/>
      <c r="GL604" s="133"/>
      <c r="GM604" s="133"/>
      <c r="GN604" s="133"/>
      <c r="GO604" s="133"/>
      <c r="GP604" s="133"/>
      <c r="GQ604" s="133"/>
      <c r="GR604" s="133"/>
      <c r="GS604" s="133"/>
    </row>
    <row r="605" spans="1:201">
      <c r="A605" s="132"/>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c r="CQ605" s="133"/>
      <c r="CR605" s="133"/>
      <c r="CS605" s="133"/>
      <c r="CT605" s="133"/>
      <c r="CU605" s="133"/>
      <c r="CV605" s="133"/>
      <c r="CW605" s="133"/>
      <c r="CX605" s="133"/>
      <c r="CY605" s="133"/>
      <c r="CZ605" s="133"/>
      <c r="DA605" s="133"/>
      <c r="DB605" s="133"/>
      <c r="DC605" s="133"/>
      <c r="DD605" s="133"/>
      <c r="DE605" s="133"/>
      <c r="DF605" s="133"/>
      <c r="DG605" s="133"/>
      <c r="DH605" s="133"/>
      <c r="DI605" s="133"/>
      <c r="DJ605" s="133"/>
      <c r="DK605" s="133"/>
      <c r="DL605" s="133"/>
      <c r="DM605" s="133"/>
      <c r="DN605" s="133"/>
      <c r="DO605" s="133"/>
      <c r="DP605" s="133"/>
      <c r="DQ605" s="133"/>
      <c r="DR605" s="133"/>
      <c r="DS605" s="133"/>
      <c r="DT605" s="133"/>
      <c r="DU605" s="133"/>
      <c r="DV605" s="133"/>
      <c r="DW605" s="133"/>
      <c r="DX605" s="133"/>
      <c r="DY605" s="133"/>
      <c r="DZ605" s="133"/>
      <c r="EA605" s="133"/>
      <c r="EB605" s="133"/>
      <c r="EC605" s="133"/>
      <c r="ED605" s="133"/>
      <c r="EE605" s="133"/>
      <c r="EF605" s="133"/>
      <c r="EG605" s="133"/>
      <c r="EH605" s="133"/>
      <c r="EI605" s="133"/>
      <c r="EJ605" s="133"/>
      <c r="EK605" s="133"/>
      <c r="EL605" s="133"/>
      <c r="EM605" s="133"/>
      <c r="EN605" s="133"/>
      <c r="EO605" s="133"/>
      <c r="EP605" s="133"/>
      <c r="EQ605" s="133"/>
      <c r="ER605" s="133"/>
      <c r="ES605" s="133"/>
      <c r="ET605" s="133"/>
      <c r="EU605" s="133"/>
      <c r="EV605" s="133"/>
      <c r="EW605" s="133"/>
      <c r="EX605" s="133"/>
      <c r="EY605" s="133"/>
      <c r="EZ605" s="133"/>
      <c r="FA605" s="133"/>
      <c r="FB605" s="133"/>
      <c r="FC605" s="133"/>
      <c r="FD605" s="133"/>
      <c r="FE605" s="133"/>
      <c r="FF605" s="133"/>
      <c r="FG605" s="133"/>
      <c r="FH605" s="133"/>
      <c r="FI605" s="133"/>
      <c r="FJ605" s="133"/>
      <c r="FK605" s="133"/>
      <c r="FL605" s="133"/>
      <c r="FM605" s="133"/>
      <c r="FN605" s="133"/>
      <c r="FO605" s="133"/>
      <c r="FP605" s="133"/>
      <c r="FQ605" s="133"/>
      <c r="FR605" s="133"/>
      <c r="FS605" s="133"/>
      <c r="FT605" s="133"/>
      <c r="FU605" s="133"/>
      <c r="FV605" s="133"/>
      <c r="FW605" s="133"/>
      <c r="FX605" s="133"/>
      <c r="FY605" s="133"/>
      <c r="FZ605" s="133"/>
      <c r="GA605" s="133"/>
      <c r="GB605" s="133"/>
      <c r="GC605" s="133"/>
      <c r="GD605" s="133"/>
      <c r="GE605" s="133"/>
      <c r="GF605" s="133"/>
      <c r="GG605" s="133"/>
      <c r="GH605" s="133"/>
      <c r="GI605" s="133"/>
      <c r="GJ605" s="133"/>
      <c r="GK605" s="133"/>
      <c r="GL605" s="133"/>
      <c r="GM605" s="133"/>
      <c r="GN605" s="133"/>
      <c r="GO605" s="133"/>
      <c r="GP605" s="133"/>
      <c r="GQ605" s="133"/>
      <c r="GR605" s="133"/>
      <c r="GS605" s="133"/>
    </row>
    <row r="606" spans="1:201">
      <c r="A606" s="132"/>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c r="CQ606" s="133"/>
      <c r="CR606" s="133"/>
      <c r="CS606" s="133"/>
      <c r="CT606" s="133"/>
      <c r="CU606" s="133"/>
      <c r="CV606" s="133"/>
      <c r="CW606" s="133"/>
      <c r="CX606" s="133"/>
      <c r="CY606" s="133"/>
      <c r="CZ606" s="133"/>
      <c r="DA606" s="133"/>
      <c r="DB606" s="133"/>
      <c r="DC606" s="133"/>
      <c r="DD606" s="133"/>
      <c r="DE606" s="133"/>
      <c r="DF606" s="133"/>
      <c r="DG606" s="133"/>
      <c r="DH606" s="133"/>
      <c r="DI606" s="133"/>
      <c r="DJ606" s="133"/>
      <c r="DK606" s="133"/>
      <c r="DL606" s="133"/>
      <c r="DM606" s="133"/>
      <c r="DN606" s="133"/>
      <c r="DO606" s="133"/>
      <c r="DP606" s="133"/>
      <c r="DQ606" s="133"/>
      <c r="DR606" s="133"/>
      <c r="DS606" s="133"/>
      <c r="DT606" s="133"/>
      <c r="DU606" s="133"/>
      <c r="DV606" s="133"/>
      <c r="DW606" s="133"/>
      <c r="DX606" s="133"/>
      <c r="DY606" s="133"/>
      <c r="DZ606" s="133"/>
      <c r="EA606" s="133"/>
      <c r="EB606" s="133"/>
      <c r="EC606" s="133"/>
      <c r="ED606" s="133"/>
      <c r="EE606" s="133"/>
      <c r="EF606" s="133"/>
      <c r="EG606" s="133"/>
      <c r="EH606" s="133"/>
      <c r="EI606" s="133"/>
      <c r="EJ606" s="133"/>
      <c r="EK606" s="133"/>
      <c r="EL606" s="133"/>
      <c r="EM606" s="133"/>
      <c r="EN606" s="133"/>
      <c r="EO606" s="133"/>
      <c r="EP606" s="133"/>
      <c r="EQ606" s="133"/>
      <c r="ER606" s="133"/>
      <c r="ES606" s="133"/>
      <c r="ET606" s="133"/>
      <c r="EU606" s="133"/>
      <c r="EV606" s="133"/>
      <c r="EW606" s="133"/>
      <c r="EX606" s="133"/>
      <c r="EY606" s="133"/>
      <c r="EZ606" s="133"/>
      <c r="FA606" s="133"/>
      <c r="FB606" s="133"/>
      <c r="FC606" s="133"/>
      <c r="FD606" s="133"/>
      <c r="FE606" s="133"/>
      <c r="FF606" s="133"/>
      <c r="FG606" s="133"/>
      <c r="FH606" s="133"/>
      <c r="FI606" s="133"/>
      <c r="FJ606" s="133"/>
      <c r="FK606" s="133"/>
      <c r="FL606" s="133"/>
      <c r="FM606" s="133"/>
      <c r="FN606" s="133"/>
      <c r="FO606" s="133"/>
      <c r="FP606" s="133"/>
      <c r="FQ606" s="133"/>
      <c r="FR606" s="133"/>
      <c r="FS606" s="133"/>
      <c r="FT606" s="133"/>
      <c r="FU606" s="133"/>
      <c r="FV606" s="133"/>
      <c r="FW606" s="133"/>
      <c r="FX606" s="133"/>
      <c r="FY606" s="133"/>
      <c r="FZ606" s="133"/>
      <c r="GA606" s="133"/>
      <c r="GB606" s="133"/>
      <c r="GC606" s="133"/>
      <c r="GD606" s="133"/>
      <c r="GE606" s="133"/>
      <c r="GF606" s="133"/>
      <c r="GG606" s="133"/>
      <c r="GH606" s="133"/>
      <c r="GI606" s="133"/>
      <c r="GJ606" s="133"/>
      <c r="GK606" s="133"/>
      <c r="GL606" s="133"/>
      <c r="GM606" s="133"/>
      <c r="GN606" s="133"/>
      <c r="GO606" s="133"/>
      <c r="GP606" s="133"/>
      <c r="GQ606" s="133"/>
      <c r="GR606" s="133"/>
      <c r="GS606" s="133"/>
    </row>
    <row r="607" spans="1:201">
      <c r="A607" s="132"/>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c r="CQ607" s="133"/>
      <c r="CR607" s="133"/>
      <c r="CS607" s="133"/>
      <c r="CT607" s="133"/>
      <c r="CU607" s="133"/>
      <c r="CV607" s="133"/>
      <c r="CW607" s="133"/>
      <c r="CX607" s="133"/>
      <c r="CY607" s="133"/>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3"/>
      <c r="EA607" s="133"/>
      <c r="EB607" s="133"/>
      <c r="EC607" s="133"/>
      <c r="ED607" s="133"/>
      <c r="EE607" s="133"/>
      <c r="EF607" s="133"/>
      <c r="EG607" s="133"/>
      <c r="EH607" s="133"/>
      <c r="EI607" s="133"/>
      <c r="EJ607" s="133"/>
      <c r="EK607" s="133"/>
      <c r="EL607" s="133"/>
      <c r="EM607" s="133"/>
      <c r="EN607" s="133"/>
      <c r="EO607" s="133"/>
      <c r="EP607" s="133"/>
      <c r="EQ607" s="133"/>
      <c r="ER607" s="133"/>
      <c r="ES607" s="133"/>
      <c r="ET607" s="133"/>
      <c r="EU607" s="133"/>
      <c r="EV607" s="133"/>
      <c r="EW607" s="133"/>
      <c r="EX607" s="133"/>
      <c r="EY607" s="133"/>
      <c r="EZ607" s="133"/>
      <c r="FA607" s="133"/>
      <c r="FB607" s="133"/>
      <c r="FC607" s="133"/>
      <c r="FD607" s="133"/>
      <c r="FE607" s="133"/>
      <c r="FF607" s="133"/>
      <c r="FG607" s="133"/>
      <c r="FH607" s="133"/>
      <c r="FI607" s="133"/>
      <c r="FJ607" s="133"/>
      <c r="FK607" s="133"/>
      <c r="FL607" s="133"/>
      <c r="FM607" s="133"/>
      <c r="FN607" s="133"/>
      <c r="FO607" s="133"/>
      <c r="FP607" s="133"/>
      <c r="FQ607" s="133"/>
      <c r="FR607" s="133"/>
      <c r="FS607" s="133"/>
      <c r="FT607" s="133"/>
      <c r="FU607" s="133"/>
      <c r="FV607" s="133"/>
      <c r="FW607" s="133"/>
      <c r="FX607" s="133"/>
      <c r="FY607" s="133"/>
      <c r="FZ607" s="133"/>
      <c r="GA607" s="133"/>
      <c r="GB607" s="133"/>
      <c r="GC607" s="133"/>
      <c r="GD607" s="133"/>
      <c r="GE607" s="133"/>
      <c r="GF607" s="133"/>
      <c r="GG607" s="133"/>
      <c r="GH607" s="133"/>
      <c r="GI607" s="133"/>
      <c r="GJ607" s="133"/>
      <c r="GK607" s="133"/>
      <c r="GL607" s="133"/>
      <c r="GM607" s="133"/>
      <c r="GN607" s="133"/>
      <c r="GO607" s="133"/>
      <c r="GP607" s="133"/>
      <c r="GQ607" s="133"/>
      <c r="GR607" s="133"/>
      <c r="GS607" s="133"/>
    </row>
    <row r="608" spans="1:201">
      <c r="A608" s="132"/>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c r="AV608" s="133"/>
      <c r="AW608" s="133"/>
      <c r="AX608" s="133"/>
      <c r="AY608" s="133"/>
      <c r="AZ608" s="133"/>
      <c r="BA608" s="133"/>
      <c r="BB608" s="133"/>
      <c r="BC608" s="133"/>
      <c r="BD608" s="133"/>
      <c r="BE608" s="133"/>
      <c r="BF608" s="133"/>
      <c r="BG608" s="133"/>
      <c r="BH608" s="133"/>
      <c r="BI608" s="133"/>
      <c r="BJ608" s="133"/>
      <c r="BK608" s="133"/>
      <c r="BL608" s="133"/>
      <c r="BM608" s="133"/>
      <c r="BN608" s="133"/>
      <c r="BO608" s="133"/>
      <c r="BP608" s="133"/>
      <c r="BQ608" s="133"/>
      <c r="BR608" s="133"/>
      <c r="BS608" s="133"/>
      <c r="BT608" s="133"/>
      <c r="BU608" s="133"/>
      <c r="BV608" s="133"/>
      <c r="BW608" s="133"/>
      <c r="BX608" s="133"/>
      <c r="BY608" s="133"/>
      <c r="BZ608" s="133"/>
      <c r="CA608" s="133"/>
      <c r="CB608" s="133"/>
      <c r="CC608" s="133"/>
      <c r="CD608" s="133"/>
      <c r="CE608" s="133"/>
      <c r="CF608" s="133"/>
      <c r="CG608" s="133"/>
      <c r="CH608" s="133"/>
      <c r="CI608" s="133"/>
      <c r="CJ608" s="133"/>
      <c r="CK608" s="133"/>
      <c r="CL608" s="133"/>
      <c r="CM608" s="133"/>
      <c r="CN608" s="133"/>
      <c r="CO608" s="133"/>
      <c r="CP608" s="133"/>
      <c r="CQ608" s="133"/>
      <c r="CR608" s="133"/>
      <c r="CS608" s="133"/>
      <c r="CT608" s="133"/>
      <c r="CU608" s="133"/>
      <c r="CV608" s="133"/>
      <c r="CW608" s="133"/>
      <c r="CX608" s="133"/>
      <c r="CY608" s="133"/>
      <c r="CZ608" s="133"/>
      <c r="DA608" s="133"/>
      <c r="DB608" s="133"/>
      <c r="DC608" s="133"/>
      <c r="DD608" s="133"/>
      <c r="DE608" s="133"/>
      <c r="DF608" s="133"/>
      <c r="DG608" s="133"/>
      <c r="DH608" s="133"/>
      <c r="DI608" s="133"/>
      <c r="DJ608" s="133"/>
      <c r="DK608" s="133"/>
      <c r="DL608" s="133"/>
      <c r="DM608" s="133"/>
      <c r="DN608" s="133"/>
      <c r="DO608" s="133"/>
      <c r="DP608" s="133"/>
      <c r="DQ608" s="133"/>
      <c r="DR608" s="133"/>
      <c r="DS608" s="133"/>
      <c r="DT608" s="133"/>
      <c r="DU608" s="133"/>
      <c r="DV608" s="133"/>
      <c r="DW608" s="133"/>
      <c r="DX608" s="133"/>
      <c r="DY608" s="133"/>
      <c r="DZ608" s="133"/>
      <c r="EA608" s="133"/>
      <c r="EB608" s="133"/>
      <c r="EC608" s="133"/>
      <c r="ED608" s="133"/>
      <c r="EE608" s="133"/>
      <c r="EF608" s="133"/>
      <c r="EG608" s="133"/>
      <c r="EH608" s="133"/>
      <c r="EI608" s="133"/>
      <c r="EJ608" s="133"/>
      <c r="EK608" s="133"/>
      <c r="EL608" s="133"/>
      <c r="EM608" s="133"/>
      <c r="EN608" s="133"/>
      <c r="EO608" s="133"/>
      <c r="EP608" s="133"/>
      <c r="EQ608" s="133"/>
      <c r="ER608" s="133"/>
      <c r="ES608" s="133"/>
      <c r="ET608" s="133"/>
      <c r="EU608" s="133"/>
      <c r="EV608" s="133"/>
      <c r="EW608" s="133"/>
      <c r="EX608" s="133"/>
      <c r="EY608" s="133"/>
      <c r="EZ608" s="133"/>
      <c r="FA608" s="133"/>
      <c r="FB608" s="133"/>
      <c r="FC608" s="133"/>
      <c r="FD608" s="133"/>
      <c r="FE608" s="133"/>
      <c r="FF608" s="133"/>
      <c r="FG608" s="133"/>
      <c r="FH608" s="133"/>
      <c r="FI608" s="133"/>
      <c r="FJ608" s="133"/>
      <c r="FK608" s="133"/>
      <c r="FL608" s="133"/>
      <c r="FM608" s="133"/>
      <c r="FN608" s="133"/>
      <c r="FO608" s="133"/>
      <c r="FP608" s="133"/>
      <c r="FQ608" s="133"/>
      <c r="FR608" s="133"/>
      <c r="FS608" s="133"/>
      <c r="FT608" s="133"/>
      <c r="FU608" s="133"/>
      <c r="FV608" s="133"/>
      <c r="FW608" s="133"/>
      <c r="FX608" s="133"/>
      <c r="FY608" s="133"/>
      <c r="FZ608" s="133"/>
      <c r="GA608" s="133"/>
      <c r="GB608" s="133"/>
      <c r="GC608" s="133"/>
      <c r="GD608" s="133"/>
      <c r="GE608" s="133"/>
      <c r="GF608" s="133"/>
      <c r="GG608" s="133"/>
      <c r="GH608" s="133"/>
      <c r="GI608" s="133"/>
      <c r="GJ608" s="133"/>
      <c r="GK608" s="133"/>
      <c r="GL608" s="133"/>
      <c r="GM608" s="133"/>
      <c r="GN608" s="133"/>
      <c r="GO608" s="133"/>
      <c r="GP608" s="133"/>
      <c r="GQ608" s="133"/>
      <c r="GR608" s="133"/>
      <c r="GS608" s="133"/>
    </row>
    <row r="609" spans="1:201">
      <c r="A609" s="132"/>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c r="CQ609" s="133"/>
      <c r="CR609" s="133"/>
      <c r="CS609" s="133"/>
      <c r="CT609" s="133"/>
      <c r="CU609" s="133"/>
      <c r="CV609" s="133"/>
      <c r="CW609" s="133"/>
      <c r="CX609" s="133"/>
      <c r="CY609" s="133"/>
      <c r="CZ609" s="133"/>
      <c r="DA609" s="133"/>
      <c r="DB609" s="133"/>
      <c r="DC609" s="133"/>
      <c r="DD609" s="133"/>
      <c r="DE609" s="133"/>
      <c r="DF609" s="133"/>
      <c r="DG609" s="133"/>
      <c r="DH609" s="133"/>
      <c r="DI609" s="133"/>
      <c r="DJ609" s="133"/>
      <c r="DK609" s="133"/>
      <c r="DL609" s="133"/>
      <c r="DM609" s="133"/>
      <c r="DN609" s="133"/>
      <c r="DO609" s="133"/>
      <c r="DP609" s="133"/>
      <c r="DQ609" s="133"/>
      <c r="DR609" s="133"/>
      <c r="DS609" s="133"/>
      <c r="DT609" s="133"/>
      <c r="DU609" s="133"/>
      <c r="DV609" s="133"/>
      <c r="DW609" s="133"/>
      <c r="DX609" s="133"/>
      <c r="DY609" s="133"/>
      <c r="DZ609" s="133"/>
      <c r="EA609" s="133"/>
      <c r="EB609" s="133"/>
      <c r="EC609" s="133"/>
      <c r="ED609" s="133"/>
      <c r="EE609" s="133"/>
      <c r="EF609" s="133"/>
      <c r="EG609" s="133"/>
      <c r="EH609" s="133"/>
      <c r="EI609" s="133"/>
      <c r="EJ609" s="133"/>
      <c r="EK609" s="133"/>
      <c r="EL609" s="133"/>
      <c r="EM609" s="133"/>
      <c r="EN609" s="133"/>
      <c r="EO609" s="133"/>
      <c r="EP609" s="133"/>
      <c r="EQ609" s="133"/>
      <c r="ER609" s="133"/>
      <c r="ES609" s="133"/>
      <c r="ET609" s="133"/>
      <c r="EU609" s="133"/>
      <c r="EV609" s="133"/>
      <c r="EW609" s="133"/>
      <c r="EX609" s="133"/>
      <c r="EY609" s="133"/>
      <c r="EZ609" s="133"/>
      <c r="FA609" s="133"/>
      <c r="FB609" s="133"/>
      <c r="FC609" s="133"/>
      <c r="FD609" s="133"/>
      <c r="FE609" s="133"/>
      <c r="FF609" s="133"/>
      <c r="FG609" s="133"/>
      <c r="FH609" s="133"/>
      <c r="FI609" s="133"/>
      <c r="FJ609" s="133"/>
      <c r="FK609" s="133"/>
      <c r="FL609" s="133"/>
      <c r="FM609" s="133"/>
      <c r="FN609" s="133"/>
      <c r="FO609" s="133"/>
      <c r="FP609" s="133"/>
      <c r="FQ609" s="133"/>
      <c r="FR609" s="133"/>
      <c r="FS609" s="133"/>
      <c r="FT609" s="133"/>
      <c r="FU609" s="133"/>
      <c r="FV609" s="133"/>
      <c r="FW609" s="133"/>
      <c r="FX609" s="133"/>
      <c r="FY609" s="133"/>
      <c r="FZ609" s="133"/>
      <c r="GA609" s="133"/>
      <c r="GB609" s="133"/>
      <c r="GC609" s="133"/>
      <c r="GD609" s="133"/>
      <c r="GE609" s="133"/>
      <c r="GF609" s="133"/>
      <c r="GG609" s="133"/>
      <c r="GH609" s="133"/>
      <c r="GI609" s="133"/>
      <c r="GJ609" s="133"/>
      <c r="GK609" s="133"/>
      <c r="GL609" s="133"/>
      <c r="GM609" s="133"/>
      <c r="GN609" s="133"/>
      <c r="GO609" s="133"/>
      <c r="GP609" s="133"/>
      <c r="GQ609" s="133"/>
      <c r="GR609" s="133"/>
      <c r="GS609" s="133"/>
    </row>
    <row r="610" spans="1:201">
      <c r="A610" s="132"/>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c r="CQ610" s="133"/>
      <c r="CR610" s="133"/>
      <c r="CS610" s="133"/>
      <c r="CT610" s="133"/>
      <c r="CU610" s="133"/>
      <c r="CV610" s="133"/>
      <c r="CW610" s="133"/>
      <c r="CX610" s="133"/>
      <c r="CY610" s="133"/>
      <c r="CZ610" s="133"/>
      <c r="DA610" s="133"/>
      <c r="DB610" s="133"/>
      <c r="DC610" s="133"/>
      <c r="DD610" s="133"/>
      <c r="DE610" s="133"/>
      <c r="DF610" s="133"/>
      <c r="DG610" s="133"/>
      <c r="DH610" s="133"/>
      <c r="DI610" s="133"/>
      <c r="DJ610" s="133"/>
      <c r="DK610" s="133"/>
      <c r="DL610" s="133"/>
      <c r="DM610" s="133"/>
      <c r="DN610" s="133"/>
      <c r="DO610" s="133"/>
      <c r="DP610" s="133"/>
      <c r="DQ610" s="133"/>
      <c r="DR610" s="133"/>
      <c r="DS610" s="133"/>
      <c r="DT610" s="133"/>
      <c r="DU610" s="133"/>
      <c r="DV610" s="133"/>
      <c r="DW610" s="133"/>
      <c r="DX610" s="133"/>
      <c r="DY610" s="133"/>
      <c r="DZ610" s="133"/>
      <c r="EA610" s="133"/>
      <c r="EB610" s="133"/>
      <c r="EC610" s="133"/>
      <c r="ED610" s="133"/>
      <c r="EE610" s="133"/>
      <c r="EF610" s="133"/>
      <c r="EG610" s="133"/>
      <c r="EH610" s="133"/>
      <c r="EI610" s="133"/>
      <c r="EJ610" s="133"/>
      <c r="EK610" s="133"/>
      <c r="EL610" s="133"/>
      <c r="EM610" s="133"/>
      <c r="EN610" s="133"/>
      <c r="EO610" s="133"/>
      <c r="EP610" s="133"/>
      <c r="EQ610" s="133"/>
      <c r="ER610" s="133"/>
      <c r="ES610" s="133"/>
      <c r="ET610" s="133"/>
      <c r="EU610" s="133"/>
      <c r="EV610" s="133"/>
      <c r="EW610" s="133"/>
      <c r="EX610" s="133"/>
      <c r="EY610" s="133"/>
      <c r="EZ610" s="133"/>
      <c r="FA610" s="133"/>
      <c r="FB610" s="133"/>
      <c r="FC610" s="133"/>
      <c r="FD610" s="133"/>
      <c r="FE610" s="133"/>
      <c r="FF610" s="133"/>
      <c r="FG610" s="133"/>
      <c r="FH610" s="133"/>
      <c r="FI610" s="133"/>
      <c r="FJ610" s="133"/>
      <c r="FK610" s="133"/>
      <c r="FL610" s="133"/>
      <c r="FM610" s="133"/>
      <c r="FN610" s="133"/>
      <c r="FO610" s="133"/>
      <c r="FP610" s="133"/>
      <c r="FQ610" s="133"/>
      <c r="FR610" s="133"/>
      <c r="FS610" s="133"/>
      <c r="FT610" s="133"/>
      <c r="FU610" s="133"/>
      <c r="FV610" s="133"/>
      <c r="FW610" s="133"/>
      <c r="FX610" s="133"/>
      <c r="FY610" s="133"/>
      <c r="FZ610" s="133"/>
      <c r="GA610" s="133"/>
      <c r="GB610" s="133"/>
      <c r="GC610" s="133"/>
      <c r="GD610" s="133"/>
      <c r="GE610" s="133"/>
      <c r="GF610" s="133"/>
      <c r="GG610" s="133"/>
      <c r="GH610" s="133"/>
      <c r="GI610" s="133"/>
      <c r="GJ610" s="133"/>
      <c r="GK610" s="133"/>
      <c r="GL610" s="133"/>
      <c r="GM610" s="133"/>
      <c r="GN610" s="133"/>
      <c r="GO610" s="133"/>
      <c r="GP610" s="133"/>
      <c r="GQ610" s="133"/>
      <c r="GR610" s="133"/>
      <c r="GS610" s="133"/>
    </row>
    <row r="611" spans="1:201">
      <c r="A611" s="132"/>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c r="CQ611" s="133"/>
      <c r="CR611" s="133"/>
      <c r="CS611" s="133"/>
      <c r="CT611" s="133"/>
      <c r="CU611" s="133"/>
      <c r="CV611" s="133"/>
      <c r="CW611" s="133"/>
      <c r="CX611" s="133"/>
      <c r="CY611" s="133"/>
      <c r="CZ611" s="133"/>
      <c r="DA611" s="133"/>
      <c r="DB611" s="133"/>
      <c r="DC611" s="133"/>
      <c r="DD611" s="133"/>
      <c r="DE611" s="133"/>
      <c r="DF611" s="133"/>
      <c r="DG611" s="133"/>
      <c r="DH611" s="133"/>
      <c r="DI611" s="133"/>
      <c r="DJ611" s="133"/>
      <c r="DK611" s="133"/>
      <c r="DL611" s="133"/>
      <c r="DM611" s="133"/>
      <c r="DN611" s="133"/>
      <c r="DO611" s="133"/>
      <c r="DP611" s="133"/>
      <c r="DQ611" s="133"/>
      <c r="DR611" s="133"/>
      <c r="DS611" s="133"/>
      <c r="DT611" s="133"/>
      <c r="DU611" s="133"/>
      <c r="DV611" s="133"/>
      <c r="DW611" s="133"/>
      <c r="DX611" s="133"/>
      <c r="DY611" s="133"/>
      <c r="DZ611" s="133"/>
      <c r="EA611" s="133"/>
      <c r="EB611" s="133"/>
      <c r="EC611" s="133"/>
      <c r="ED611" s="133"/>
      <c r="EE611" s="133"/>
      <c r="EF611" s="133"/>
      <c r="EG611" s="133"/>
      <c r="EH611" s="133"/>
      <c r="EI611" s="133"/>
      <c r="EJ611" s="133"/>
      <c r="EK611" s="133"/>
      <c r="EL611" s="133"/>
      <c r="EM611" s="133"/>
      <c r="EN611" s="133"/>
      <c r="EO611" s="133"/>
      <c r="EP611" s="133"/>
      <c r="EQ611" s="133"/>
      <c r="ER611" s="133"/>
      <c r="ES611" s="133"/>
      <c r="ET611" s="133"/>
      <c r="EU611" s="133"/>
      <c r="EV611" s="133"/>
      <c r="EW611" s="133"/>
      <c r="EX611" s="133"/>
      <c r="EY611" s="133"/>
      <c r="EZ611" s="133"/>
      <c r="FA611" s="133"/>
      <c r="FB611" s="133"/>
      <c r="FC611" s="133"/>
      <c r="FD611" s="133"/>
      <c r="FE611" s="133"/>
      <c r="FF611" s="133"/>
      <c r="FG611" s="133"/>
      <c r="FH611" s="133"/>
      <c r="FI611" s="133"/>
      <c r="FJ611" s="133"/>
      <c r="FK611" s="133"/>
      <c r="FL611" s="133"/>
      <c r="FM611" s="133"/>
      <c r="FN611" s="133"/>
      <c r="FO611" s="133"/>
      <c r="FP611" s="133"/>
      <c r="FQ611" s="133"/>
      <c r="FR611" s="133"/>
      <c r="FS611" s="133"/>
      <c r="FT611" s="133"/>
      <c r="FU611" s="133"/>
      <c r="FV611" s="133"/>
      <c r="FW611" s="133"/>
      <c r="FX611" s="133"/>
      <c r="FY611" s="133"/>
      <c r="FZ611" s="133"/>
      <c r="GA611" s="133"/>
      <c r="GB611" s="133"/>
      <c r="GC611" s="133"/>
      <c r="GD611" s="133"/>
      <c r="GE611" s="133"/>
      <c r="GF611" s="133"/>
      <c r="GG611" s="133"/>
      <c r="GH611" s="133"/>
      <c r="GI611" s="133"/>
      <c r="GJ611" s="133"/>
      <c r="GK611" s="133"/>
      <c r="GL611" s="133"/>
      <c r="GM611" s="133"/>
      <c r="GN611" s="133"/>
      <c r="GO611" s="133"/>
      <c r="GP611" s="133"/>
      <c r="GQ611" s="133"/>
      <c r="GR611" s="133"/>
      <c r="GS611" s="133"/>
    </row>
    <row r="612" spans="1:201">
      <c r="A612" s="132"/>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c r="CQ612" s="133"/>
      <c r="CR612" s="133"/>
      <c r="CS612" s="133"/>
      <c r="CT612" s="133"/>
      <c r="CU612" s="133"/>
      <c r="CV612" s="133"/>
      <c r="CW612" s="133"/>
      <c r="CX612" s="133"/>
      <c r="CY612" s="133"/>
      <c r="CZ612" s="133"/>
      <c r="DA612" s="133"/>
      <c r="DB612" s="133"/>
      <c r="DC612" s="133"/>
      <c r="DD612" s="133"/>
      <c r="DE612" s="133"/>
      <c r="DF612" s="133"/>
      <c r="DG612" s="133"/>
      <c r="DH612" s="133"/>
      <c r="DI612" s="133"/>
      <c r="DJ612" s="133"/>
      <c r="DK612" s="133"/>
      <c r="DL612" s="133"/>
      <c r="DM612" s="133"/>
      <c r="DN612" s="133"/>
      <c r="DO612" s="133"/>
      <c r="DP612" s="133"/>
      <c r="DQ612" s="133"/>
      <c r="DR612" s="133"/>
      <c r="DS612" s="133"/>
      <c r="DT612" s="133"/>
      <c r="DU612" s="133"/>
      <c r="DV612" s="133"/>
      <c r="DW612" s="133"/>
      <c r="DX612" s="133"/>
      <c r="DY612" s="133"/>
      <c r="DZ612" s="133"/>
      <c r="EA612" s="133"/>
      <c r="EB612" s="133"/>
      <c r="EC612" s="133"/>
      <c r="ED612" s="133"/>
      <c r="EE612" s="133"/>
      <c r="EF612" s="133"/>
      <c r="EG612" s="133"/>
      <c r="EH612" s="133"/>
      <c r="EI612" s="133"/>
      <c r="EJ612" s="133"/>
      <c r="EK612" s="133"/>
      <c r="EL612" s="133"/>
      <c r="EM612" s="133"/>
      <c r="EN612" s="133"/>
      <c r="EO612" s="133"/>
      <c r="EP612" s="133"/>
      <c r="EQ612" s="133"/>
      <c r="ER612" s="133"/>
      <c r="ES612" s="133"/>
      <c r="ET612" s="133"/>
      <c r="EU612" s="133"/>
      <c r="EV612" s="133"/>
      <c r="EW612" s="133"/>
      <c r="EX612" s="133"/>
      <c r="EY612" s="133"/>
      <c r="EZ612" s="133"/>
      <c r="FA612" s="133"/>
      <c r="FB612" s="133"/>
      <c r="FC612" s="133"/>
      <c r="FD612" s="133"/>
      <c r="FE612" s="133"/>
      <c r="FF612" s="133"/>
      <c r="FG612" s="133"/>
      <c r="FH612" s="133"/>
      <c r="FI612" s="133"/>
      <c r="FJ612" s="133"/>
      <c r="FK612" s="133"/>
      <c r="FL612" s="133"/>
      <c r="FM612" s="133"/>
      <c r="FN612" s="133"/>
      <c r="FO612" s="133"/>
      <c r="FP612" s="133"/>
      <c r="FQ612" s="133"/>
      <c r="FR612" s="133"/>
      <c r="FS612" s="133"/>
      <c r="FT612" s="133"/>
      <c r="FU612" s="133"/>
      <c r="FV612" s="133"/>
      <c r="FW612" s="133"/>
      <c r="FX612" s="133"/>
      <c r="FY612" s="133"/>
      <c r="FZ612" s="133"/>
      <c r="GA612" s="133"/>
      <c r="GB612" s="133"/>
      <c r="GC612" s="133"/>
      <c r="GD612" s="133"/>
      <c r="GE612" s="133"/>
      <c r="GF612" s="133"/>
      <c r="GG612" s="133"/>
      <c r="GH612" s="133"/>
      <c r="GI612" s="133"/>
      <c r="GJ612" s="133"/>
      <c r="GK612" s="133"/>
      <c r="GL612" s="133"/>
      <c r="GM612" s="133"/>
      <c r="GN612" s="133"/>
      <c r="GO612" s="133"/>
      <c r="GP612" s="133"/>
      <c r="GQ612" s="133"/>
      <c r="GR612" s="133"/>
      <c r="GS612" s="133"/>
    </row>
    <row r="613" spans="1:201">
      <c r="A613" s="132"/>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c r="CQ613" s="133"/>
      <c r="CR613" s="133"/>
      <c r="CS613" s="133"/>
      <c r="CT613" s="133"/>
      <c r="CU613" s="133"/>
      <c r="CV613" s="133"/>
      <c r="CW613" s="133"/>
      <c r="CX613" s="133"/>
      <c r="CY613" s="133"/>
      <c r="CZ613" s="133"/>
      <c r="DA613" s="133"/>
      <c r="DB613" s="133"/>
      <c r="DC613" s="133"/>
      <c r="DD613" s="133"/>
      <c r="DE613" s="133"/>
      <c r="DF613" s="133"/>
      <c r="DG613" s="133"/>
      <c r="DH613" s="133"/>
      <c r="DI613" s="133"/>
      <c r="DJ613" s="133"/>
      <c r="DK613" s="133"/>
      <c r="DL613" s="133"/>
      <c r="DM613" s="133"/>
      <c r="DN613" s="133"/>
      <c r="DO613" s="133"/>
      <c r="DP613" s="133"/>
      <c r="DQ613" s="133"/>
      <c r="DR613" s="133"/>
      <c r="DS613" s="133"/>
      <c r="DT613" s="133"/>
      <c r="DU613" s="133"/>
      <c r="DV613" s="133"/>
      <c r="DW613" s="133"/>
      <c r="DX613" s="133"/>
      <c r="DY613" s="133"/>
      <c r="DZ613" s="133"/>
      <c r="EA613" s="133"/>
      <c r="EB613" s="133"/>
      <c r="EC613" s="133"/>
      <c r="ED613" s="133"/>
      <c r="EE613" s="133"/>
      <c r="EF613" s="133"/>
      <c r="EG613" s="133"/>
      <c r="EH613" s="133"/>
      <c r="EI613" s="133"/>
      <c r="EJ613" s="133"/>
      <c r="EK613" s="133"/>
      <c r="EL613" s="133"/>
      <c r="EM613" s="133"/>
      <c r="EN613" s="133"/>
      <c r="EO613" s="133"/>
      <c r="EP613" s="133"/>
      <c r="EQ613" s="133"/>
      <c r="ER613" s="133"/>
      <c r="ES613" s="133"/>
      <c r="ET613" s="133"/>
      <c r="EU613" s="133"/>
      <c r="EV613" s="133"/>
      <c r="EW613" s="133"/>
      <c r="EX613" s="133"/>
      <c r="EY613" s="133"/>
      <c r="EZ613" s="133"/>
      <c r="FA613" s="133"/>
      <c r="FB613" s="133"/>
      <c r="FC613" s="133"/>
      <c r="FD613" s="133"/>
      <c r="FE613" s="133"/>
      <c r="FF613" s="133"/>
      <c r="FG613" s="133"/>
      <c r="FH613" s="133"/>
      <c r="FI613" s="133"/>
      <c r="FJ613" s="133"/>
      <c r="FK613" s="133"/>
      <c r="FL613" s="133"/>
      <c r="FM613" s="133"/>
      <c r="FN613" s="133"/>
      <c r="FO613" s="133"/>
      <c r="FP613" s="133"/>
      <c r="FQ613" s="133"/>
      <c r="FR613" s="133"/>
      <c r="FS613" s="133"/>
      <c r="FT613" s="133"/>
      <c r="FU613" s="133"/>
      <c r="FV613" s="133"/>
      <c r="FW613" s="133"/>
      <c r="FX613" s="133"/>
      <c r="FY613" s="133"/>
      <c r="FZ613" s="133"/>
      <c r="GA613" s="133"/>
      <c r="GB613" s="133"/>
      <c r="GC613" s="133"/>
      <c r="GD613" s="133"/>
      <c r="GE613" s="133"/>
      <c r="GF613" s="133"/>
      <c r="GG613" s="133"/>
      <c r="GH613" s="133"/>
      <c r="GI613" s="133"/>
      <c r="GJ613" s="133"/>
      <c r="GK613" s="133"/>
      <c r="GL613" s="133"/>
      <c r="GM613" s="133"/>
      <c r="GN613" s="133"/>
      <c r="GO613" s="133"/>
      <c r="GP613" s="133"/>
      <c r="GQ613" s="133"/>
      <c r="GR613" s="133"/>
      <c r="GS613" s="133"/>
    </row>
    <row r="614" spans="1:201">
      <c r="A614" s="132"/>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c r="CQ614" s="133"/>
      <c r="CR614" s="133"/>
      <c r="CS614" s="133"/>
      <c r="CT614" s="133"/>
      <c r="CU614" s="133"/>
      <c r="CV614" s="133"/>
      <c r="CW614" s="133"/>
      <c r="CX614" s="133"/>
      <c r="CY614" s="133"/>
      <c r="CZ614" s="133"/>
      <c r="DA614" s="133"/>
      <c r="DB614" s="133"/>
      <c r="DC614" s="133"/>
      <c r="DD614" s="133"/>
      <c r="DE614" s="133"/>
      <c r="DF614" s="133"/>
      <c r="DG614" s="133"/>
      <c r="DH614" s="133"/>
      <c r="DI614" s="133"/>
      <c r="DJ614" s="133"/>
      <c r="DK614" s="133"/>
      <c r="DL614" s="133"/>
      <c r="DM614" s="133"/>
      <c r="DN614" s="133"/>
      <c r="DO614" s="133"/>
      <c r="DP614" s="133"/>
      <c r="DQ614" s="133"/>
      <c r="DR614" s="133"/>
      <c r="DS614" s="133"/>
      <c r="DT614" s="133"/>
      <c r="DU614" s="133"/>
      <c r="DV614" s="133"/>
      <c r="DW614" s="133"/>
      <c r="DX614" s="133"/>
      <c r="DY614" s="133"/>
      <c r="DZ614" s="133"/>
      <c r="EA614" s="133"/>
      <c r="EB614" s="133"/>
      <c r="EC614" s="133"/>
      <c r="ED614" s="133"/>
      <c r="EE614" s="133"/>
      <c r="EF614" s="133"/>
      <c r="EG614" s="133"/>
      <c r="EH614" s="133"/>
      <c r="EI614" s="133"/>
      <c r="EJ614" s="133"/>
      <c r="EK614" s="133"/>
      <c r="EL614" s="133"/>
      <c r="EM614" s="133"/>
      <c r="EN614" s="133"/>
      <c r="EO614" s="133"/>
      <c r="EP614" s="133"/>
      <c r="EQ614" s="133"/>
      <c r="ER614" s="133"/>
      <c r="ES614" s="133"/>
      <c r="ET614" s="133"/>
      <c r="EU614" s="133"/>
      <c r="EV614" s="133"/>
      <c r="EW614" s="133"/>
      <c r="EX614" s="133"/>
      <c r="EY614" s="133"/>
      <c r="EZ614" s="133"/>
      <c r="FA614" s="133"/>
      <c r="FB614" s="133"/>
      <c r="FC614" s="133"/>
      <c r="FD614" s="133"/>
      <c r="FE614" s="133"/>
      <c r="FF614" s="133"/>
      <c r="FG614" s="133"/>
      <c r="FH614" s="133"/>
      <c r="FI614" s="133"/>
      <c r="FJ614" s="133"/>
      <c r="FK614" s="133"/>
      <c r="FL614" s="133"/>
      <c r="FM614" s="133"/>
      <c r="FN614" s="133"/>
      <c r="FO614" s="133"/>
      <c r="FP614" s="133"/>
      <c r="FQ614" s="133"/>
      <c r="FR614" s="133"/>
      <c r="FS614" s="133"/>
      <c r="FT614" s="133"/>
      <c r="FU614" s="133"/>
      <c r="FV614" s="133"/>
      <c r="FW614" s="133"/>
      <c r="FX614" s="133"/>
      <c r="FY614" s="133"/>
      <c r="FZ614" s="133"/>
      <c r="GA614" s="133"/>
      <c r="GB614" s="133"/>
      <c r="GC614" s="133"/>
      <c r="GD614" s="133"/>
      <c r="GE614" s="133"/>
      <c r="GF614" s="133"/>
      <c r="GG614" s="133"/>
      <c r="GH614" s="133"/>
      <c r="GI614" s="133"/>
      <c r="GJ614" s="133"/>
      <c r="GK614" s="133"/>
      <c r="GL614" s="133"/>
      <c r="GM614" s="133"/>
      <c r="GN614" s="133"/>
      <c r="GO614" s="133"/>
      <c r="GP614" s="133"/>
      <c r="GQ614" s="133"/>
      <c r="GR614" s="133"/>
      <c r="GS614" s="133"/>
    </row>
    <row r="615" spans="1:201">
      <c r="A615" s="132"/>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c r="CQ615" s="133"/>
      <c r="CR615" s="133"/>
      <c r="CS615" s="133"/>
      <c r="CT615" s="133"/>
      <c r="CU615" s="133"/>
      <c r="CV615" s="133"/>
      <c r="CW615" s="133"/>
      <c r="CX615" s="133"/>
      <c r="CY615" s="133"/>
      <c r="CZ615" s="133"/>
      <c r="DA615" s="133"/>
      <c r="DB615" s="133"/>
      <c r="DC615" s="133"/>
      <c r="DD615" s="133"/>
      <c r="DE615" s="133"/>
      <c r="DF615" s="133"/>
      <c r="DG615" s="133"/>
      <c r="DH615" s="133"/>
      <c r="DI615" s="133"/>
      <c r="DJ615" s="133"/>
      <c r="DK615" s="133"/>
      <c r="DL615" s="133"/>
      <c r="DM615" s="133"/>
      <c r="DN615" s="133"/>
      <c r="DO615" s="133"/>
      <c r="DP615" s="133"/>
      <c r="DQ615" s="133"/>
      <c r="DR615" s="133"/>
      <c r="DS615" s="133"/>
      <c r="DT615" s="133"/>
      <c r="DU615" s="133"/>
      <c r="DV615" s="133"/>
      <c r="DW615" s="133"/>
      <c r="DX615" s="133"/>
      <c r="DY615" s="133"/>
      <c r="DZ615" s="133"/>
      <c r="EA615" s="133"/>
      <c r="EB615" s="133"/>
      <c r="EC615" s="133"/>
      <c r="ED615" s="133"/>
      <c r="EE615" s="133"/>
      <c r="EF615" s="133"/>
      <c r="EG615" s="133"/>
      <c r="EH615" s="133"/>
      <c r="EI615" s="133"/>
      <c r="EJ615" s="133"/>
      <c r="EK615" s="133"/>
      <c r="EL615" s="133"/>
      <c r="EM615" s="133"/>
      <c r="EN615" s="133"/>
      <c r="EO615" s="133"/>
      <c r="EP615" s="133"/>
      <c r="EQ615" s="133"/>
      <c r="ER615" s="133"/>
      <c r="ES615" s="133"/>
      <c r="ET615" s="133"/>
      <c r="EU615" s="133"/>
      <c r="EV615" s="133"/>
      <c r="EW615" s="133"/>
      <c r="EX615" s="133"/>
      <c r="EY615" s="133"/>
      <c r="EZ615" s="133"/>
      <c r="FA615" s="133"/>
      <c r="FB615" s="133"/>
      <c r="FC615" s="133"/>
      <c r="FD615" s="133"/>
      <c r="FE615" s="133"/>
      <c r="FF615" s="133"/>
      <c r="FG615" s="133"/>
      <c r="FH615" s="133"/>
      <c r="FI615" s="133"/>
      <c r="FJ615" s="133"/>
      <c r="FK615" s="133"/>
      <c r="FL615" s="133"/>
      <c r="FM615" s="133"/>
      <c r="FN615" s="133"/>
      <c r="FO615" s="133"/>
      <c r="FP615" s="133"/>
      <c r="FQ615" s="133"/>
      <c r="FR615" s="133"/>
      <c r="FS615" s="133"/>
      <c r="FT615" s="133"/>
      <c r="FU615" s="133"/>
      <c r="FV615" s="133"/>
      <c r="FW615" s="133"/>
      <c r="FX615" s="133"/>
      <c r="FY615" s="133"/>
      <c r="FZ615" s="133"/>
      <c r="GA615" s="133"/>
      <c r="GB615" s="133"/>
      <c r="GC615" s="133"/>
      <c r="GD615" s="133"/>
      <c r="GE615" s="133"/>
      <c r="GF615" s="133"/>
      <c r="GG615" s="133"/>
      <c r="GH615" s="133"/>
      <c r="GI615" s="133"/>
      <c r="GJ615" s="133"/>
      <c r="GK615" s="133"/>
      <c r="GL615" s="133"/>
      <c r="GM615" s="133"/>
      <c r="GN615" s="133"/>
      <c r="GO615" s="133"/>
      <c r="GP615" s="133"/>
      <c r="GQ615" s="133"/>
      <c r="GR615" s="133"/>
      <c r="GS615" s="133"/>
    </row>
    <row r="616" spans="1:201">
      <c r="A616" s="132"/>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c r="CQ616" s="133"/>
      <c r="CR616" s="133"/>
      <c r="CS616" s="133"/>
      <c r="CT616" s="133"/>
      <c r="CU616" s="133"/>
      <c r="CV616" s="133"/>
      <c r="CW616" s="133"/>
      <c r="CX616" s="133"/>
      <c r="CY616" s="133"/>
      <c r="CZ616" s="133"/>
      <c r="DA616" s="133"/>
      <c r="DB616" s="133"/>
      <c r="DC616" s="133"/>
      <c r="DD616" s="133"/>
      <c r="DE616" s="133"/>
      <c r="DF616" s="133"/>
      <c r="DG616" s="133"/>
      <c r="DH616" s="133"/>
      <c r="DI616" s="133"/>
      <c r="DJ616" s="133"/>
      <c r="DK616" s="133"/>
      <c r="DL616" s="133"/>
      <c r="DM616" s="133"/>
      <c r="DN616" s="133"/>
      <c r="DO616" s="133"/>
      <c r="DP616" s="133"/>
      <c r="DQ616" s="133"/>
      <c r="DR616" s="133"/>
      <c r="DS616" s="133"/>
      <c r="DT616" s="133"/>
      <c r="DU616" s="133"/>
      <c r="DV616" s="133"/>
      <c r="DW616" s="133"/>
      <c r="DX616" s="133"/>
      <c r="DY616" s="133"/>
      <c r="DZ616" s="133"/>
      <c r="EA616" s="133"/>
      <c r="EB616" s="133"/>
      <c r="EC616" s="133"/>
      <c r="ED616" s="133"/>
      <c r="EE616" s="133"/>
      <c r="EF616" s="133"/>
      <c r="EG616" s="133"/>
      <c r="EH616" s="133"/>
      <c r="EI616" s="133"/>
      <c r="EJ616" s="133"/>
      <c r="EK616" s="133"/>
      <c r="EL616" s="133"/>
      <c r="EM616" s="133"/>
      <c r="EN616" s="133"/>
      <c r="EO616" s="133"/>
      <c r="EP616" s="133"/>
      <c r="EQ616" s="133"/>
      <c r="ER616" s="133"/>
      <c r="ES616" s="133"/>
      <c r="ET616" s="133"/>
      <c r="EU616" s="133"/>
      <c r="EV616" s="133"/>
      <c r="EW616" s="133"/>
      <c r="EX616" s="133"/>
      <c r="EY616" s="133"/>
      <c r="EZ616" s="133"/>
      <c r="FA616" s="133"/>
      <c r="FB616" s="133"/>
      <c r="FC616" s="133"/>
      <c r="FD616" s="133"/>
      <c r="FE616" s="133"/>
      <c r="FF616" s="133"/>
      <c r="FG616" s="133"/>
      <c r="FH616" s="133"/>
      <c r="FI616" s="133"/>
      <c r="FJ616" s="133"/>
      <c r="FK616" s="133"/>
      <c r="FL616" s="133"/>
      <c r="FM616" s="133"/>
      <c r="FN616" s="133"/>
      <c r="FO616" s="133"/>
      <c r="FP616" s="133"/>
      <c r="FQ616" s="133"/>
      <c r="FR616" s="133"/>
      <c r="FS616" s="133"/>
      <c r="FT616" s="133"/>
      <c r="FU616" s="133"/>
      <c r="FV616" s="133"/>
      <c r="FW616" s="133"/>
      <c r="FX616" s="133"/>
      <c r="FY616" s="133"/>
      <c r="FZ616" s="133"/>
      <c r="GA616" s="133"/>
      <c r="GB616" s="133"/>
      <c r="GC616" s="133"/>
      <c r="GD616" s="133"/>
      <c r="GE616" s="133"/>
      <c r="GF616" s="133"/>
      <c r="GG616" s="133"/>
      <c r="GH616" s="133"/>
      <c r="GI616" s="133"/>
      <c r="GJ616" s="133"/>
      <c r="GK616" s="133"/>
      <c r="GL616" s="133"/>
      <c r="GM616" s="133"/>
      <c r="GN616" s="133"/>
      <c r="GO616" s="133"/>
      <c r="GP616" s="133"/>
      <c r="GQ616" s="133"/>
      <c r="GR616" s="133"/>
      <c r="GS616" s="133"/>
    </row>
    <row r="617" spans="1:201">
      <c r="A617" s="132"/>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c r="CQ617" s="133"/>
      <c r="CR617" s="133"/>
      <c r="CS617" s="133"/>
      <c r="CT617" s="133"/>
      <c r="CU617" s="133"/>
      <c r="CV617" s="133"/>
      <c r="CW617" s="133"/>
      <c r="CX617" s="133"/>
      <c r="CY617" s="133"/>
      <c r="CZ617" s="133"/>
      <c r="DA617" s="133"/>
      <c r="DB617" s="133"/>
      <c r="DC617" s="133"/>
      <c r="DD617" s="133"/>
      <c r="DE617" s="133"/>
      <c r="DF617" s="133"/>
      <c r="DG617" s="133"/>
      <c r="DH617" s="133"/>
      <c r="DI617" s="133"/>
      <c r="DJ617" s="133"/>
      <c r="DK617" s="133"/>
      <c r="DL617" s="133"/>
      <c r="DM617" s="133"/>
      <c r="DN617" s="133"/>
      <c r="DO617" s="133"/>
      <c r="DP617" s="133"/>
      <c r="DQ617" s="133"/>
      <c r="DR617" s="133"/>
      <c r="DS617" s="133"/>
      <c r="DT617" s="133"/>
      <c r="DU617" s="133"/>
      <c r="DV617" s="133"/>
      <c r="DW617" s="133"/>
      <c r="DX617" s="133"/>
      <c r="DY617" s="133"/>
      <c r="DZ617" s="133"/>
      <c r="EA617" s="133"/>
      <c r="EB617" s="133"/>
      <c r="EC617" s="133"/>
      <c r="ED617" s="133"/>
      <c r="EE617" s="133"/>
      <c r="EF617" s="133"/>
      <c r="EG617" s="133"/>
      <c r="EH617" s="133"/>
      <c r="EI617" s="133"/>
      <c r="EJ617" s="133"/>
      <c r="EK617" s="133"/>
      <c r="EL617" s="133"/>
      <c r="EM617" s="133"/>
      <c r="EN617" s="133"/>
      <c r="EO617" s="133"/>
      <c r="EP617" s="133"/>
      <c r="EQ617" s="133"/>
      <c r="ER617" s="133"/>
      <c r="ES617" s="133"/>
      <c r="ET617" s="133"/>
      <c r="EU617" s="133"/>
      <c r="EV617" s="133"/>
      <c r="EW617" s="133"/>
      <c r="EX617" s="133"/>
      <c r="EY617" s="133"/>
      <c r="EZ617" s="133"/>
      <c r="FA617" s="133"/>
      <c r="FB617" s="133"/>
      <c r="FC617" s="133"/>
      <c r="FD617" s="133"/>
      <c r="FE617" s="133"/>
      <c r="FF617" s="133"/>
      <c r="FG617" s="133"/>
      <c r="FH617" s="133"/>
      <c r="FI617" s="133"/>
      <c r="FJ617" s="133"/>
      <c r="FK617" s="133"/>
      <c r="FL617" s="133"/>
      <c r="FM617" s="133"/>
      <c r="FN617" s="133"/>
      <c r="FO617" s="133"/>
      <c r="FP617" s="133"/>
      <c r="FQ617" s="133"/>
      <c r="FR617" s="133"/>
      <c r="FS617" s="133"/>
      <c r="FT617" s="133"/>
      <c r="FU617" s="133"/>
      <c r="FV617" s="133"/>
      <c r="FW617" s="133"/>
      <c r="FX617" s="133"/>
      <c r="FY617" s="133"/>
      <c r="FZ617" s="133"/>
      <c r="GA617" s="133"/>
      <c r="GB617" s="133"/>
      <c r="GC617" s="133"/>
      <c r="GD617" s="133"/>
      <c r="GE617" s="133"/>
      <c r="GF617" s="133"/>
      <c r="GG617" s="133"/>
      <c r="GH617" s="133"/>
      <c r="GI617" s="133"/>
      <c r="GJ617" s="133"/>
      <c r="GK617" s="133"/>
      <c r="GL617" s="133"/>
      <c r="GM617" s="133"/>
      <c r="GN617" s="133"/>
      <c r="GO617" s="133"/>
      <c r="GP617" s="133"/>
      <c r="GQ617" s="133"/>
      <c r="GR617" s="133"/>
      <c r="GS617" s="133"/>
    </row>
    <row r="618" spans="1:201">
      <c r="A618" s="132"/>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c r="CQ618" s="133"/>
      <c r="CR618" s="133"/>
      <c r="CS618" s="133"/>
      <c r="CT618" s="133"/>
      <c r="CU618" s="133"/>
      <c r="CV618" s="133"/>
      <c r="CW618" s="133"/>
      <c r="CX618" s="133"/>
      <c r="CY618" s="133"/>
      <c r="CZ618" s="133"/>
      <c r="DA618" s="133"/>
      <c r="DB618" s="133"/>
      <c r="DC618" s="133"/>
      <c r="DD618" s="133"/>
      <c r="DE618" s="133"/>
      <c r="DF618" s="133"/>
      <c r="DG618" s="133"/>
      <c r="DH618" s="133"/>
      <c r="DI618" s="133"/>
      <c r="DJ618" s="133"/>
      <c r="DK618" s="133"/>
      <c r="DL618" s="133"/>
      <c r="DM618" s="133"/>
      <c r="DN618" s="133"/>
      <c r="DO618" s="133"/>
      <c r="DP618" s="133"/>
      <c r="DQ618" s="133"/>
      <c r="DR618" s="133"/>
      <c r="DS618" s="133"/>
      <c r="DT618" s="133"/>
      <c r="DU618" s="133"/>
      <c r="DV618" s="133"/>
      <c r="DW618" s="133"/>
      <c r="DX618" s="133"/>
      <c r="DY618" s="133"/>
      <c r="DZ618" s="133"/>
      <c r="EA618" s="133"/>
      <c r="EB618" s="133"/>
      <c r="EC618" s="133"/>
      <c r="ED618" s="133"/>
      <c r="EE618" s="133"/>
      <c r="EF618" s="133"/>
      <c r="EG618" s="133"/>
      <c r="EH618" s="133"/>
      <c r="EI618" s="133"/>
      <c r="EJ618" s="133"/>
      <c r="EK618" s="133"/>
      <c r="EL618" s="133"/>
      <c r="EM618" s="133"/>
      <c r="EN618" s="133"/>
      <c r="EO618" s="133"/>
      <c r="EP618" s="133"/>
      <c r="EQ618" s="133"/>
      <c r="ER618" s="133"/>
      <c r="ES618" s="133"/>
      <c r="ET618" s="133"/>
      <c r="EU618" s="133"/>
      <c r="EV618" s="133"/>
      <c r="EW618" s="133"/>
      <c r="EX618" s="133"/>
      <c r="EY618" s="133"/>
      <c r="EZ618" s="133"/>
      <c r="FA618" s="133"/>
      <c r="FB618" s="133"/>
      <c r="FC618" s="133"/>
      <c r="FD618" s="133"/>
      <c r="FE618" s="133"/>
      <c r="FF618" s="133"/>
      <c r="FG618" s="133"/>
      <c r="FH618" s="133"/>
      <c r="FI618" s="133"/>
      <c r="FJ618" s="133"/>
      <c r="FK618" s="133"/>
      <c r="FL618" s="133"/>
      <c r="FM618" s="133"/>
      <c r="FN618" s="133"/>
      <c r="FO618" s="133"/>
      <c r="FP618" s="133"/>
      <c r="FQ618" s="133"/>
      <c r="FR618" s="133"/>
      <c r="FS618" s="133"/>
      <c r="FT618" s="133"/>
      <c r="FU618" s="133"/>
      <c r="FV618" s="133"/>
      <c r="FW618" s="133"/>
      <c r="FX618" s="133"/>
      <c r="FY618" s="133"/>
      <c r="FZ618" s="133"/>
      <c r="GA618" s="133"/>
      <c r="GB618" s="133"/>
      <c r="GC618" s="133"/>
      <c r="GD618" s="133"/>
      <c r="GE618" s="133"/>
      <c r="GF618" s="133"/>
      <c r="GG618" s="133"/>
      <c r="GH618" s="133"/>
      <c r="GI618" s="133"/>
      <c r="GJ618" s="133"/>
      <c r="GK618" s="133"/>
      <c r="GL618" s="133"/>
      <c r="GM618" s="133"/>
      <c r="GN618" s="133"/>
      <c r="GO618" s="133"/>
      <c r="GP618" s="133"/>
      <c r="GQ618" s="133"/>
      <c r="GR618" s="133"/>
      <c r="GS618" s="133"/>
    </row>
    <row r="619" spans="1:201">
      <c r="A619" s="132"/>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c r="CQ619" s="133"/>
      <c r="CR619" s="133"/>
      <c r="CS619" s="133"/>
      <c r="CT619" s="133"/>
      <c r="CU619" s="133"/>
      <c r="CV619" s="133"/>
      <c r="CW619" s="133"/>
      <c r="CX619" s="133"/>
      <c r="CY619" s="133"/>
      <c r="CZ619" s="133"/>
      <c r="DA619" s="133"/>
      <c r="DB619" s="133"/>
      <c r="DC619" s="133"/>
      <c r="DD619" s="133"/>
      <c r="DE619" s="133"/>
      <c r="DF619" s="133"/>
      <c r="DG619" s="133"/>
      <c r="DH619" s="133"/>
      <c r="DI619" s="133"/>
      <c r="DJ619" s="133"/>
      <c r="DK619" s="133"/>
      <c r="DL619" s="133"/>
      <c r="DM619" s="133"/>
      <c r="DN619" s="133"/>
      <c r="DO619" s="133"/>
      <c r="DP619" s="133"/>
      <c r="DQ619" s="133"/>
      <c r="DR619" s="133"/>
      <c r="DS619" s="133"/>
      <c r="DT619" s="133"/>
      <c r="DU619" s="133"/>
      <c r="DV619" s="133"/>
      <c r="DW619" s="133"/>
      <c r="DX619" s="133"/>
      <c r="DY619" s="133"/>
      <c r="DZ619" s="133"/>
      <c r="EA619" s="133"/>
      <c r="EB619" s="133"/>
      <c r="EC619" s="133"/>
      <c r="ED619" s="133"/>
      <c r="EE619" s="133"/>
      <c r="EF619" s="133"/>
      <c r="EG619" s="133"/>
      <c r="EH619" s="133"/>
      <c r="EI619" s="133"/>
      <c r="EJ619" s="133"/>
      <c r="EK619" s="133"/>
      <c r="EL619" s="133"/>
      <c r="EM619" s="133"/>
      <c r="EN619" s="133"/>
      <c r="EO619" s="133"/>
      <c r="EP619" s="133"/>
      <c r="EQ619" s="133"/>
      <c r="ER619" s="133"/>
      <c r="ES619" s="133"/>
      <c r="ET619" s="133"/>
      <c r="EU619" s="133"/>
      <c r="EV619" s="133"/>
      <c r="EW619" s="133"/>
      <c r="EX619" s="133"/>
      <c r="EY619" s="133"/>
      <c r="EZ619" s="133"/>
      <c r="FA619" s="133"/>
      <c r="FB619" s="133"/>
      <c r="FC619" s="133"/>
      <c r="FD619" s="133"/>
      <c r="FE619" s="133"/>
      <c r="FF619" s="133"/>
      <c r="FG619" s="133"/>
      <c r="FH619" s="133"/>
      <c r="FI619" s="133"/>
      <c r="FJ619" s="133"/>
      <c r="FK619" s="133"/>
      <c r="FL619" s="133"/>
      <c r="FM619" s="133"/>
      <c r="FN619" s="133"/>
      <c r="FO619" s="133"/>
      <c r="FP619" s="133"/>
      <c r="FQ619" s="133"/>
      <c r="FR619" s="133"/>
      <c r="FS619" s="133"/>
      <c r="FT619" s="133"/>
      <c r="FU619" s="133"/>
      <c r="FV619" s="133"/>
      <c r="FW619" s="133"/>
      <c r="FX619" s="133"/>
      <c r="FY619" s="133"/>
      <c r="FZ619" s="133"/>
      <c r="GA619" s="133"/>
      <c r="GB619" s="133"/>
      <c r="GC619" s="133"/>
      <c r="GD619" s="133"/>
      <c r="GE619" s="133"/>
      <c r="GF619" s="133"/>
      <c r="GG619" s="133"/>
      <c r="GH619" s="133"/>
      <c r="GI619" s="133"/>
      <c r="GJ619" s="133"/>
      <c r="GK619" s="133"/>
      <c r="GL619" s="133"/>
      <c r="GM619" s="133"/>
      <c r="GN619" s="133"/>
      <c r="GO619" s="133"/>
      <c r="GP619" s="133"/>
      <c r="GQ619" s="133"/>
      <c r="GR619" s="133"/>
      <c r="GS619" s="133"/>
    </row>
    <row r="620" spans="1:201">
      <c r="A620" s="132"/>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133"/>
      <c r="DO620" s="133"/>
      <c r="DP620" s="133"/>
      <c r="DQ620" s="133"/>
      <c r="DR620" s="133"/>
      <c r="DS620" s="133"/>
      <c r="DT620" s="133"/>
      <c r="DU620" s="133"/>
      <c r="DV620" s="133"/>
      <c r="DW620" s="133"/>
      <c r="DX620" s="133"/>
      <c r="DY620" s="133"/>
      <c r="DZ620" s="133"/>
      <c r="EA620" s="133"/>
      <c r="EB620" s="133"/>
      <c r="EC620" s="133"/>
      <c r="ED620" s="133"/>
      <c r="EE620" s="133"/>
      <c r="EF620" s="133"/>
      <c r="EG620" s="133"/>
      <c r="EH620" s="133"/>
      <c r="EI620" s="133"/>
      <c r="EJ620" s="133"/>
      <c r="EK620" s="133"/>
      <c r="EL620" s="133"/>
      <c r="EM620" s="133"/>
      <c r="EN620" s="133"/>
      <c r="EO620" s="133"/>
      <c r="EP620" s="133"/>
      <c r="EQ620" s="133"/>
      <c r="ER620" s="133"/>
      <c r="ES620" s="133"/>
      <c r="ET620" s="133"/>
      <c r="EU620" s="133"/>
      <c r="EV620" s="133"/>
      <c r="EW620" s="133"/>
      <c r="EX620" s="133"/>
      <c r="EY620" s="133"/>
      <c r="EZ620" s="133"/>
      <c r="FA620" s="133"/>
      <c r="FB620" s="133"/>
      <c r="FC620" s="133"/>
      <c r="FD620" s="133"/>
      <c r="FE620" s="133"/>
      <c r="FF620" s="133"/>
      <c r="FG620" s="133"/>
      <c r="FH620" s="133"/>
      <c r="FI620" s="133"/>
      <c r="FJ620" s="133"/>
      <c r="FK620" s="133"/>
      <c r="FL620" s="133"/>
      <c r="FM620" s="133"/>
      <c r="FN620" s="133"/>
      <c r="FO620" s="133"/>
      <c r="FP620" s="133"/>
      <c r="FQ620" s="133"/>
      <c r="FR620" s="133"/>
      <c r="FS620" s="133"/>
      <c r="FT620" s="133"/>
      <c r="FU620" s="133"/>
      <c r="FV620" s="133"/>
      <c r="FW620" s="133"/>
      <c r="FX620" s="133"/>
      <c r="FY620" s="133"/>
      <c r="FZ620" s="133"/>
      <c r="GA620" s="133"/>
      <c r="GB620" s="133"/>
      <c r="GC620" s="133"/>
      <c r="GD620" s="133"/>
      <c r="GE620" s="133"/>
      <c r="GF620" s="133"/>
      <c r="GG620" s="133"/>
      <c r="GH620" s="133"/>
      <c r="GI620" s="133"/>
      <c r="GJ620" s="133"/>
      <c r="GK620" s="133"/>
      <c r="GL620" s="133"/>
      <c r="GM620" s="133"/>
      <c r="GN620" s="133"/>
      <c r="GO620" s="133"/>
      <c r="GP620" s="133"/>
      <c r="GQ620" s="133"/>
      <c r="GR620" s="133"/>
      <c r="GS620" s="133"/>
    </row>
    <row r="621" spans="1:201">
      <c r="A621" s="132"/>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133"/>
      <c r="BL621" s="133"/>
      <c r="BM621" s="133"/>
      <c r="BN621" s="133"/>
      <c r="BO621" s="133"/>
      <c r="BP621" s="133"/>
      <c r="BQ621" s="133"/>
      <c r="BR621" s="133"/>
      <c r="BS621" s="133"/>
      <c r="BT621" s="133"/>
      <c r="BU621" s="133"/>
      <c r="BV621" s="133"/>
      <c r="BW621" s="133"/>
      <c r="BX621" s="133"/>
      <c r="BY621" s="133"/>
      <c r="BZ621" s="133"/>
      <c r="CA621" s="133"/>
      <c r="CB621" s="133"/>
      <c r="CC621" s="133"/>
      <c r="CD621" s="133"/>
      <c r="CE621" s="133"/>
      <c r="CF621" s="133"/>
      <c r="CG621" s="133"/>
      <c r="CH621" s="133"/>
      <c r="CI621" s="133"/>
      <c r="CJ621" s="133"/>
      <c r="CK621" s="133"/>
      <c r="CL621" s="133"/>
      <c r="CM621" s="133"/>
      <c r="CN621" s="133"/>
      <c r="CO621" s="133"/>
      <c r="CP621" s="133"/>
      <c r="CQ621" s="133"/>
      <c r="CR621" s="133"/>
      <c r="CS621" s="133"/>
      <c r="CT621" s="133"/>
      <c r="CU621" s="133"/>
      <c r="CV621" s="133"/>
      <c r="CW621" s="133"/>
      <c r="CX621" s="133"/>
      <c r="CY621" s="133"/>
      <c r="CZ621" s="133"/>
      <c r="DA621" s="133"/>
      <c r="DB621" s="133"/>
      <c r="DC621" s="133"/>
      <c r="DD621" s="133"/>
      <c r="DE621" s="133"/>
      <c r="DF621" s="133"/>
      <c r="DG621" s="133"/>
      <c r="DH621" s="133"/>
      <c r="DI621" s="133"/>
      <c r="DJ621" s="133"/>
      <c r="DK621" s="133"/>
      <c r="DL621" s="133"/>
      <c r="DM621" s="133"/>
      <c r="DN621" s="133"/>
      <c r="DO621" s="133"/>
      <c r="DP621" s="133"/>
      <c r="DQ621" s="133"/>
      <c r="DR621" s="133"/>
      <c r="DS621" s="133"/>
      <c r="DT621" s="133"/>
      <c r="DU621" s="133"/>
      <c r="DV621" s="133"/>
      <c r="DW621" s="133"/>
      <c r="DX621" s="133"/>
      <c r="DY621" s="133"/>
      <c r="DZ621" s="133"/>
      <c r="EA621" s="133"/>
      <c r="EB621" s="133"/>
      <c r="EC621" s="133"/>
      <c r="ED621" s="133"/>
      <c r="EE621" s="133"/>
      <c r="EF621" s="133"/>
      <c r="EG621" s="133"/>
      <c r="EH621" s="133"/>
      <c r="EI621" s="133"/>
      <c r="EJ621" s="133"/>
      <c r="EK621" s="133"/>
      <c r="EL621" s="133"/>
      <c r="EM621" s="133"/>
      <c r="EN621" s="133"/>
      <c r="EO621" s="133"/>
      <c r="EP621" s="133"/>
      <c r="EQ621" s="133"/>
      <c r="ER621" s="133"/>
      <c r="ES621" s="133"/>
      <c r="ET621" s="133"/>
      <c r="EU621" s="133"/>
      <c r="EV621" s="133"/>
      <c r="EW621" s="133"/>
      <c r="EX621" s="133"/>
      <c r="EY621" s="133"/>
      <c r="EZ621" s="133"/>
      <c r="FA621" s="133"/>
      <c r="FB621" s="133"/>
      <c r="FC621" s="133"/>
      <c r="FD621" s="133"/>
      <c r="FE621" s="133"/>
      <c r="FF621" s="133"/>
      <c r="FG621" s="133"/>
      <c r="FH621" s="133"/>
      <c r="FI621" s="133"/>
      <c r="FJ621" s="133"/>
      <c r="FK621" s="133"/>
      <c r="FL621" s="133"/>
      <c r="FM621" s="133"/>
      <c r="FN621" s="133"/>
      <c r="FO621" s="133"/>
      <c r="FP621" s="133"/>
      <c r="FQ621" s="133"/>
      <c r="FR621" s="133"/>
      <c r="FS621" s="133"/>
      <c r="FT621" s="133"/>
      <c r="FU621" s="133"/>
      <c r="FV621" s="133"/>
      <c r="FW621" s="133"/>
      <c r="FX621" s="133"/>
      <c r="FY621" s="133"/>
      <c r="FZ621" s="133"/>
      <c r="GA621" s="133"/>
      <c r="GB621" s="133"/>
      <c r="GC621" s="133"/>
      <c r="GD621" s="133"/>
      <c r="GE621" s="133"/>
      <c r="GF621" s="133"/>
      <c r="GG621" s="133"/>
      <c r="GH621" s="133"/>
      <c r="GI621" s="133"/>
      <c r="GJ621" s="133"/>
      <c r="GK621" s="133"/>
      <c r="GL621" s="133"/>
      <c r="GM621" s="133"/>
      <c r="GN621" s="133"/>
      <c r="GO621" s="133"/>
      <c r="GP621" s="133"/>
      <c r="GQ621" s="133"/>
      <c r="GR621" s="133"/>
      <c r="GS621" s="133"/>
    </row>
    <row r="622" spans="1:201">
      <c r="A622" s="132"/>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c r="CQ622" s="133"/>
      <c r="CR622" s="133"/>
      <c r="CS622" s="133"/>
      <c r="CT622" s="133"/>
      <c r="CU622" s="133"/>
      <c r="CV622" s="133"/>
      <c r="CW622" s="133"/>
      <c r="CX622" s="133"/>
      <c r="CY622" s="133"/>
      <c r="CZ622" s="133"/>
      <c r="DA622" s="133"/>
      <c r="DB622" s="133"/>
      <c r="DC622" s="133"/>
      <c r="DD622" s="133"/>
      <c r="DE622" s="133"/>
      <c r="DF622" s="133"/>
      <c r="DG622" s="133"/>
      <c r="DH622" s="133"/>
      <c r="DI622" s="133"/>
      <c r="DJ622" s="133"/>
      <c r="DK622" s="133"/>
      <c r="DL622" s="133"/>
      <c r="DM622" s="133"/>
      <c r="DN622" s="133"/>
      <c r="DO622" s="133"/>
      <c r="DP622" s="133"/>
      <c r="DQ622" s="133"/>
      <c r="DR622" s="133"/>
      <c r="DS622" s="133"/>
      <c r="DT622" s="133"/>
      <c r="DU622" s="133"/>
      <c r="DV622" s="133"/>
      <c r="DW622" s="133"/>
      <c r="DX622" s="133"/>
      <c r="DY622" s="133"/>
      <c r="DZ622" s="133"/>
      <c r="EA622" s="133"/>
      <c r="EB622" s="133"/>
      <c r="EC622" s="133"/>
      <c r="ED622" s="133"/>
      <c r="EE622" s="133"/>
      <c r="EF622" s="133"/>
      <c r="EG622" s="133"/>
      <c r="EH622" s="133"/>
      <c r="EI622" s="133"/>
      <c r="EJ622" s="133"/>
      <c r="EK622" s="133"/>
      <c r="EL622" s="133"/>
      <c r="EM622" s="133"/>
      <c r="EN622" s="133"/>
      <c r="EO622" s="133"/>
      <c r="EP622" s="133"/>
      <c r="EQ622" s="133"/>
      <c r="ER622" s="133"/>
      <c r="ES622" s="133"/>
      <c r="ET622" s="133"/>
      <c r="EU622" s="133"/>
      <c r="EV622" s="133"/>
      <c r="EW622" s="133"/>
      <c r="EX622" s="133"/>
      <c r="EY622" s="133"/>
      <c r="EZ622" s="133"/>
      <c r="FA622" s="133"/>
      <c r="FB622" s="133"/>
      <c r="FC622" s="133"/>
      <c r="FD622" s="133"/>
      <c r="FE622" s="133"/>
      <c r="FF622" s="133"/>
      <c r="FG622" s="133"/>
      <c r="FH622" s="133"/>
      <c r="FI622" s="133"/>
      <c r="FJ622" s="133"/>
      <c r="FK622" s="133"/>
      <c r="FL622" s="133"/>
      <c r="FM622" s="133"/>
      <c r="FN622" s="133"/>
      <c r="FO622" s="133"/>
      <c r="FP622" s="133"/>
      <c r="FQ622" s="133"/>
      <c r="FR622" s="133"/>
      <c r="FS622" s="133"/>
      <c r="FT622" s="133"/>
      <c r="FU622" s="133"/>
      <c r="FV622" s="133"/>
      <c r="FW622" s="133"/>
      <c r="FX622" s="133"/>
      <c r="FY622" s="133"/>
      <c r="FZ622" s="133"/>
      <c r="GA622" s="133"/>
      <c r="GB622" s="133"/>
      <c r="GC622" s="133"/>
      <c r="GD622" s="133"/>
      <c r="GE622" s="133"/>
      <c r="GF622" s="133"/>
      <c r="GG622" s="133"/>
      <c r="GH622" s="133"/>
      <c r="GI622" s="133"/>
      <c r="GJ622" s="133"/>
      <c r="GK622" s="133"/>
      <c r="GL622" s="133"/>
      <c r="GM622" s="133"/>
      <c r="GN622" s="133"/>
      <c r="GO622" s="133"/>
      <c r="GP622" s="133"/>
      <c r="GQ622" s="133"/>
      <c r="GR622" s="133"/>
      <c r="GS622" s="133"/>
    </row>
    <row r="623" spans="1:201">
      <c r="A623" s="132"/>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c r="CQ623" s="133"/>
      <c r="CR623" s="133"/>
      <c r="CS623" s="133"/>
      <c r="CT623" s="133"/>
      <c r="CU623" s="133"/>
      <c r="CV623" s="133"/>
      <c r="CW623" s="133"/>
      <c r="CX623" s="133"/>
      <c r="CY623" s="133"/>
      <c r="CZ623" s="133"/>
      <c r="DA623" s="133"/>
      <c r="DB623" s="133"/>
      <c r="DC623" s="133"/>
      <c r="DD623" s="133"/>
      <c r="DE623" s="133"/>
      <c r="DF623" s="133"/>
      <c r="DG623" s="133"/>
      <c r="DH623" s="133"/>
      <c r="DI623" s="133"/>
      <c r="DJ623" s="133"/>
      <c r="DK623" s="133"/>
      <c r="DL623" s="133"/>
      <c r="DM623" s="133"/>
      <c r="DN623" s="133"/>
      <c r="DO623" s="133"/>
      <c r="DP623" s="133"/>
      <c r="DQ623" s="133"/>
      <c r="DR623" s="133"/>
      <c r="DS623" s="133"/>
      <c r="DT623" s="133"/>
      <c r="DU623" s="133"/>
      <c r="DV623" s="133"/>
      <c r="DW623" s="133"/>
      <c r="DX623" s="133"/>
      <c r="DY623" s="133"/>
      <c r="DZ623" s="133"/>
      <c r="EA623" s="133"/>
      <c r="EB623" s="133"/>
      <c r="EC623" s="133"/>
      <c r="ED623" s="133"/>
      <c r="EE623" s="133"/>
      <c r="EF623" s="133"/>
      <c r="EG623" s="133"/>
      <c r="EH623" s="133"/>
      <c r="EI623" s="133"/>
      <c r="EJ623" s="133"/>
      <c r="EK623" s="133"/>
      <c r="EL623" s="133"/>
      <c r="EM623" s="133"/>
      <c r="EN623" s="133"/>
      <c r="EO623" s="133"/>
      <c r="EP623" s="133"/>
      <c r="EQ623" s="133"/>
      <c r="ER623" s="133"/>
      <c r="ES623" s="133"/>
      <c r="ET623" s="133"/>
      <c r="EU623" s="133"/>
      <c r="EV623" s="133"/>
      <c r="EW623" s="133"/>
      <c r="EX623" s="133"/>
      <c r="EY623" s="133"/>
      <c r="EZ623" s="133"/>
      <c r="FA623" s="133"/>
      <c r="FB623" s="133"/>
      <c r="FC623" s="133"/>
      <c r="FD623" s="133"/>
      <c r="FE623" s="133"/>
      <c r="FF623" s="133"/>
      <c r="FG623" s="133"/>
      <c r="FH623" s="133"/>
      <c r="FI623" s="133"/>
      <c r="FJ623" s="133"/>
      <c r="FK623" s="133"/>
      <c r="FL623" s="133"/>
      <c r="FM623" s="133"/>
      <c r="FN623" s="133"/>
      <c r="FO623" s="133"/>
      <c r="FP623" s="133"/>
      <c r="FQ623" s="133"/>
      <c r="FR623" s="133"/>
      <c r="FS623" s="133"/>
      <c r="FT623" s="133"/>
      <c r="FU623" s="133"/>
      <c r="FV623" s="133"/>
      <c r="FW623" s="133"/>
      <c r="FX623" s="133"/>
      <c r="FY623" s="133"/>
      <c r="FZ623" s="133"/>
      <c r="GA623" s="133"/>
      <c r="GB623" s="133"/>
      <c r="GC623" s="133"/>
      <c r="GD623" s="133"/>
      <c r="GE623" s="133"/>
      <c r="GF623" s="133"/>
      <c r="GG623" s="133"/>
      <c r="GH623" s="133"/>
      <c r="GI623" s="133"/>
      <c r="GJ623" s="133"/>
      <c r="GK623" s="133"/>
      <c r="GL623" s="133"/>
      <c r="GM623" s="133"/>
      <c r="GN623" s="133"/>
      <c r="GO623" s="133"/>
      <c r="GP623" s="133"/>
      <c r="GQ623" s="133"/>
      <c r="GR623" s="133"/>
      <c r="GS623" s="133"/>
    </row>
    <row r="624" spans="1:201">
      <c r="A624" s="132"/>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c r="CQ624" s="133"/>
      <c r="CR624" s="133"/>
      <c r="CS624" s="133"/>
      <c r="CT624" s="133"/>
      <c r="CU624" s="133"/>
      <c r="CV624" s="133"/>
      <c r="CW624" s="133"/>
      <c r="CX624" s="133"/>
      <c r="CY624" s="133"/>
      <c r="CZ624" s="133"/>
      <c r="DA624" s="133"/>
      <c r="DB624" s="133"/>
      <c r="DC624" s="133"/>
      <c r="DD624" s="133"/>
      <c r="DE624" s="133"/>
      <c r="DF624" s="133"/>
      <c r="DG624" s="133"/>
      <c r="DH624" s="133"/>
      <c r="DI624" s="133"/>
      <c r="DJ624" s="133"/>
      <c r="DK624" s="133"/>
      <c r="DL624" s="133"/>
      <c r="DM624" s="133"/>
      <c r="DN624" s="133"/>
      <c r="DO624" s="133"/>
      <c r="DP624" s="133"/>
      <c r="DQ624" s="133"/>
      <c r="DR624" s="133"/>
      <c r="DS624" s="133"/>
      <c r="DT624" s="133"/>
      <c r="DU624" s="133"/>
      <c r="DV624" s="133"/>
      <c r="DW624" s="133"/>
      <c r="DX624" s="133"/>
      <c r="DY624" s="133"/>
      <c r="DZ624" s="133"/>
      <c r="EA624" s="133"/>
      <c r="EB624" s="133"/>
      <c r="EC624" s="133"/>
      <c r="ED624" s="133"/>
      <c r="EE624" s="133"/>
      <c r="EF624" s="133"/>
      <c r="EG624" s="133"/>
      <c r="EH624" s="133"/>
      <c r="EI624" s="133"/>
      <c r="EJ624" s="133"/>
      <c r="EK624" s="133"/>
      <c r="EL624" s="133"/>
      <c r="EM624" s="133"/>
      <c r="EN624" s="133"/>
      <c r="EO624" s="133"/>
      <c r="EP624" s="133"/>
      <c r="EQ624" s="133"/>
      <c r="ER624" s="133"/>
      <c r="ES624" s="133"/>
      <c r="ET624" s="133"/>
      <c r="EU624" s="133"/>
      <c r="EV624" s="133"/>
      <c r="EW624" s="133"/>
      <c r="EX624" s="133"/>
      <c r="EY624" s="133"/>
      <c r="EZ624" s="133"/>
      <c r="FA624" s="133"/>
      <c r="FB624" s="133"/>
      <c r="FC624" s="133"/>
      <c r="FD624" s="133"/>
      <c r="FE624" s="133"/>
      <c r="FF624" s="133"/>
      <c r="FG624" s="133"/>
      <c r="FH624" s="133"/>
      <c r="FI624" s="133"/>
      <c r="FJ624" s="133"/>
      <c r="FK624" s="133"/>
      <c r="FL624" s="133"/>
      <c r="FM624" s="133"/>
      <c r="FN624" s="133"/>
      <c r="FO624" s="133"/>
      <c r="FP624" s="133"/>
      <c r="FQ624" s="133"/>
      <c r="FR624" s="133"/>
      <c r="FS624" s="133"/>
      <c r="FT624" s="133"/>
      <c r="FU624" s="133"/>
      <c r="FV624" s="133"/>
      <c r="FW624" s="133"/>
      <c r="FX624" s="133"/>
      <c r="FY624" s="133"/>
      <c r="FZ624" s="133"/>
      <c r="GA624" s="133"/>
      <c r="GB624" s="133"/>
      <c r="GC624" s="133"/>
      <c r="GD624" s="133"/>
      <c r="GE624" s="133"/>
      <c r="GF624" s="133"/>
      <c r="GG624" s="133"/>
      <c r="GH624" s="133"/>
      <c r="GI624" s="133"/>
      <c r="GJ624" s="133"/>
      <c r="GK624" s="133"/>
      <c r="GL624" s="133"/>
      <c r="GM624" s="133"/>
      <c r="GN624" s="133"/>
      <c r="GO624" s="133"/>
      <c r="GP624" s="133"/>
      <c r="GQ624" s="133"/>
      <c r="GR624" s="133"/>
      <c r="GS624" s="133"/>
    </row>
    <row r="625" spans="1:201">
      <c r="A625" s="132"/>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c r="CQ625" s="133"/>
      <c r="CR625" s="133"/>
      <c r="CS625" s="133"/>
      <c r="CT625" s="133"/>
      <c r="CU625" s="133"/>
      <c r="CV625" s="133"/>
      <c r="CW625" s="133"/>
      <c r="CX625" s="133"/>
      <c r="CY625" s="133"/>
      <c r="CZ625" s="133"/>
      <c r="DA625" s="133"/>
      <c r="DB625" s="133"/>
      <c r="DC625" s="133"/>
      <c r="DD625" s="133"/>
      <c r="DE625" s="133"/>
      <c r="DF625" s="133"/>
      <c r="DG625" s="133"/>
      <c r="DH625" s="133"/>
      <c r="DI625" s="133"/>
      <c r="DJ625" s="133"/>
      <c r="DK625" s="133"/>
      <c r="DL625" s="133"/>
      <c r="DM625" s="133"/>
      <c r="DN625" s="133"/>
      <c r="DO625" s="133"/>
      <c r="DP625" s="133"/>
      <c r="DQ625" s="133"/>
      <c r="DR625" s="133"/>
      <c r="DS625" s="133"/>
      <c r="DT625" s="133"/>
      <c r="DU625" s="133"/>
      <c r="DV625" s="133"/>
      <c r="DW625" s="133"/>
      <c r="DX625" s="133"/>
      <c r="DY625" s="133"/>
      <c r="DZ625" s="133"/>
      <c r="EA625" s="133"/>
      <c r="EB625" s="133"/>
      <c r="EC625" s="133"/>
      <c r="ED625" s="133"/>
      <c r="EE625" s="133"/>
      <c r="EF625" s="133"/>
      <c r="EG625" s="133"/>
      <c r="EH625" s="133"/>
      <c r="EI625" s="133"/>
      <c r="EJ625" s="133"/>
      <c r="EK625" s="133"/>
      <c r="EL625" s="133"/>
      <c r="EM625" s="133"/>
      <c r="EN625" s="133"/>
      <c r="EO625" s="133"/>
      <c r="EP625" s="133"/>
      <c r="EQ625" s="133"/>
      <c r="ER625" s="133"/>
      <c r="ES625" s="133"/>
      <c r="ET625" s="133"/>
      <c r="EU625" s="133"/>
      <c r="EV625" s="133"/>
      <c r="EW625" s="133"/>
      <c r="EX625" s="133"/>
      <c r="EY625" s="133"/>
      <c r="EZ625" s="133"/>
      <c r="FA625" s="133"/>
      <c r="FB625" s="133"/>
      <c r="FC625" s="133"/>
      <c r="FD625" s="133"/>
      <c r="FE625" s="133"/>
      <c r="FF625" s="133"/>
      <c r="FG625" s="133"/>
      <c r="FH625" s="133"/>
      <c r="FI625" s="133"/>
      <c r="FJ625" s="133"/>
      <c r="FK625" s="133"/>
      <c r="FL625" s="133"/>
      <c r="FM625" s="133"/>
      <c r="FN625" s="133"/>
      <c r="FO625" s="133"/>
      <c r="FP625" s="133"/>
      <c r="FQ625" s="133"/>
      <c r="FR625" s="133"/>
      <c r="FS625" s="133"/>
      <c r="FT625" s="133"/>
      <c r="FU625" s="133"/>
      <c r="FV625" s="133"/>
      <c r="FW625" s="133"/>
      <c r="FX625" s="133"/>
      <c r="FY625" s="133"/>
      <c r="FZ625" s="133"/>
      <c r="GA625" s="133"/>
      <c r="GB625" s="133"/>
      <c r="GC625" s="133"/>
      <c r="GD625" s="133"/>
      <c r="GE625" s="133"/>
      <c r="GF625" s="133"/>
      <c r="GG625" s="133"/>
      <c r="GH625" s="133"/>
      <c r="GI625" s="133"/>
      <c r="GJ625" s="133"/>
      <c r="GK625" s="133"/>
      <c r="GL625" s="133"/>
      <c r="GM625" s="133"/>
      <c r="GN625" s="133"/>
      <c r="GO625" s="133"/>
      <c r="GP625" s="133"/>
      <c r="GQ625" s="133"/>
      <c r="GR625" s="133"/>
      <c r="GS625" s="133"/>
    </row>
    <row r="626" spans="1:201">
      <c r="A626" s="132"/>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c r="CQ626" s="133"/>
      <c r="CR626" s="133"/>
      <c r="CS626" s="133"/>
      <c r="CT626" s="133"/>
      <c r="CU626" s="133"/>
      <c r="CV626" s="133"/>
      <c r="CW626" s="133"/>
      <c r="CX626" s="133"/>
      <c r="CY626" s="133"/>
      <c r="CZ626" s="133"/>
      <c r="DA626" s="133"/>
      <c r="DB626" s="133"/>
      <c r="DC626" s="133"/>
      <c r="DD626" s="133"/>
      <c r="DE626" s="133"/>
      <c r="DF626" s="133"/>
      <c r="DG626" s="133"/>
      <c r="DH626" s="133"/>
      <c r="DI626" s="133"/>
      <c r="DJ626" s="133"/>
      <c r="DK626" s="133"/>
      <c r="DL626" s="133"/>
      <c r="DM626" s="133"/>
      <c r="DN626" s="133"/>
      <c r="DO626" s="133"/>
      <c r="DP626" s="133"/>
      <c r="DQ626" s="133"/>
      <c r="DR626" s="133"/>
      <c r="DS626" s="133"/>
      <c r="DT626" s="133"/>
      <c r="DU626" s="133"/>
      <c r="DV626" s="133"/>
      <c r="DW626" s="133"/>
      <c r="DX626" s="133"/>
      <c r="DY626" s="133"/>
      <c r="DZ626" s="133"/>
      <c r="EA626" s="133"/>
      <c r="EB626" s="133"/>
      <c r="EC626" s="133"/>
      <c r="ED626" s="133"/>
      <c r="EE626" s="133"/>
      <c r="EF626" s="133"/>
      <c r="EG626" s="133"/>
      <c r="EH626" s="133"/>
      <c r="EI626" s="133"/>
      <c r="EJ626" s="133"/>
      <c r="EK626" s="133"/>
      <c r="EL626" s="133"/>
      <c r="EM626" s="133"/>
      <c r="EN626" s="133"/>
      <c r="EO626" s="133"/>
      <c r="EP626" s="133"/>
      <c r="EQ626" s="133"/>
      <c r="ER626" s="133"/>
      <c r="ES626" s="133"/>
      <c r="ET626" s="133"/>
      <c r="EU626" s="133"/>
      <c r="EV626" s="133"/>
      <c r="EW626" s="133"/>
      <c r="EX626" s="133"/>
      <c r="EY626" s="133"/>
      <c r="EZ626" s="133"/>
      <c r="FA626" s="133"/>
      <c r="FB626" s="133"/>
      <c r="FC626" s="133"/>
      <c r="FD626" s="133"/>
      <c r="FE626" s="133"/>
      <c r="FF626" s="133"/>
      <c r="FG626" s="133"/>
      <c r="FH626" s="133"/>
      <c r="FI626" s="133"/>
      <c r="FJ626" s="133"/>
      <c r="FK626" s="133"/>
      <c r="FL626" s="133"/>
      <c r="FM626" s="133"/>
      <c r="FN626" s="133"/>
      <c r="FO626" s="133"/>
      <c r="FP626" s="133"/>
      <c r="FQ626" s="133"/>
      <c r="FR626" s="133"/>
      <c r="FS626" s="133"/>
      <c r="FT626" s="133"/>
      <c r="FU626" s="133"/>
      <c r="FV626" s="133"/>
      <c r="FW626" s="133"/>
      <c r="FX626" s="133"/>
      <c r="FY626" s="133"/>
      <c r="FZ626" s="133"/>
      <c r="GA626" s="133"/>
      <c r="GB626" s="133"/>
      <c r="GC626" s="133"/>
      <c r="GD626" s="133"/>
      <c r="GE626" s="133"/>
      <c r="GF626" s="133"/>
      <c r="GG626" s="133"/>
      <c r="GH626" s="133"/>
      <c r="GI626" s="133"/>
      <c r="GJ626" s="133"/>
      <c r="GK626" s="133"/>
      <c r="GL626" s="133"/>
      <c r="GM626" s="133"/>
      <c r="GN626" s="133"/>
      <c r="GO626" s="133"/>
      <c r="GP626" s="133"/>
      <c r="GQ626" s="133"/>
      <c r="GR626" s="133"/>
      <c r="GS626" s="133"/>
    </row>
    <row r="627" spans="1:201">
      <c r="A627" s="132"/>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c r="CQ627" s="133"/>
      <c r="CR627" s="133"/>
      <c r="CS627" s="133"/>
      <c r="CT627" s="133"/>
      <c r="CU627" s="133"/>
      <c r="CV627" s="133"/>
      <c r="CW627" s="133"/>
      <c r="CX627" s="133"/>
      <c r="CY627" s="133"/>
      <c r="CZ627" s="133"/>
      <c r="DA627" s="133"/>
      <c r="DB627" s="133"/>
      <c r="DC627" s="133"/>
      <c r="DD627" s="133"/>
      <c r="DE627" s="133"/>
      <c r="DF627" s="133"/>
      <c r="DG627" s="133"/>
      <c r="DH627" s="133"/>
      <c r="DI627" s="133"/>
      <c r="DJ627" s="133"/>
      <c r="DK627" s="133"/>
      <c r="DL627" s="133"/>
      <c r="DM627" s="133"/>
      <c r="DN627" s="133"/>
      <c r="DO627" s="133"/>
      <c r="DP627" s="133"/>
      <c r="DQ627" s="133"/>
      <c r="DR627" s="133"/>
      <c r="DS627" s="133"/>
      <c r="DT627" s="133"/>
      <c r="DU627" s="133"/>
      <c r="DV627" s="133"/>
      <c r="DW627" s="133"/>
      <c r="DX627" s="133"/>
      <c r="DY627" s="133"/>
      <c r="DZ627" s="133"/>
      <c r="EA627" s="133"/>
      <c r="EB627" s="133"/>
      <c r="EC627" s="133"/>
      <c r="ED627" s="133"/>
      <c r="EE627" s="133"/>
      <c r="EF627" s="133"/>
      <c r="EG627" s="133"/>
      <c r="EH627" s="133"/>
      <c r="EI627" s="133"/>
      <c r="EJ627" s="133"/>
      <c r="EK627" s="133"/>
      <c r="EL627" s="133"/>
      <c r="EM627" s="133"/>
      <c r="EN627" s="133"/>
      <c r="EO627" s="133"/>
      <c r="EP627" s="133"/>
      <c r="EQ627" s="133"/>
      <c r="ER627" s="133"/>
      <c r="ES627" s="133"/>
      <c r="ET627" s="133"/>
      <c r="EU627" s="133"/>
      <c r="EV627" s="133"/>
      <c r="EW627" s="133"/>
      <c r="EX627" s="133"/>
      <c r="EY627" s="133"/>
      <c r="EZ627" s="133"/>
      <c r="FA627" s="133"/>
      <c r="FB627" s="133"/>
      <c r="FC627" s="133"/>
      <c r="FD627" s="133"/>
      <c r="FE627" s="133"/>
      <c r="FF627" s="133"/>
      <c r="FG627" s="133"/>
      <c r="FH627" s="133"/>
      <c r="FI627" s="133"/>
      <c r="FJ627" s="133"/>
      <c r="FK627" s="133"/>
      <c r="FL627" s="133"/>
      <c r="FM627" s="133"/>
      <c r="FN627" s="133"/>
      <c r="FO627" s="133"/>
      <c r="FP627" s="133"/>
      <c r="FQ627" s="133"/>
      <c r="FR627" s="133"/>
      <c r="FS627" s="133"/>
      <c r="FT627" s="133"/>
      <c r="FU627" s="133"/>
      <c r="FV627" s="133"/>
      <c r="FW627" s="133"/>
      <c r="FX627" s="133"/>
      <c r="FY627" s="133"/>
      <c r="FZ627" s="133"/>
      <c r="GA627" s="133"/>
      <c r="GB627" s="133"/>
      <c r="GC627" s="133"/>
      <c r="GD627" s="133"/>
      <c r="GE627" s="133"/>
      <c r="GF627" s="133"/>
      <c r="GG627" s="133"/>
      <c r="GH627" s="133"/>
      <c r="GI627" s="133"/>
      <c r="GJ627" s="133"/>
      <c r="GK627" s="133"/>
      <c r="GL627" s="133"/>
      <c r="GM627" s="133"/>
      <c r="GN627" s="133"/>
      <c r="GO627" s="133"/>
      <c r="GP627" s="133"/>
      <c r="GQ627" s="133"/>
      <c r="GR627" s="133"/>
      <c r="GS627" s="133"/>
    </row>
    <row r="628" spans="1:201">
      <c r="A628" s="132"/>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c r="CQ628" s="133"/>
      <c r="CR628" s="133"/>
      <c r="CS628" s="133"/>
      <c r="CT628" s="133"/>
      <c r="CU628" s="133"/>
      <c r="CV628" s="133"/>
      <c r="CW628" s="133"/>
      <c r="CX628" s="133"/>
      <c r="CY628" s="133"/>
      <c r="CZ628" s="133"/>
      <c r="DA628" s="133"/>
      <c r="DB628" s="133"/>
      <c r="DC628" s="133"/>
      <c r="DD628" s="133"/>
      <c r="DE628" s="133"/>
      <c r="DF628" s="133"/>
      <c r="DG628" s="133"/>
      <c r="DH628" s="133"/>
      <c r="DI628" s="133"/>
      <c r="DJ628" s="133"/>
      <c r="DK628" s="133"/>
      <c r="DL628" s="133"/>
      <c r="DM628" s="133"/>
      <c r="DN628" s="133"/>
      <c r="DO628" s="133"/>
      <c r="DP628" s="133"/>
      <c r="DQ628" s="133"/>
      <c r="DR628" s="133"/>
      <c r="DS628" s="133"/>
      <c r="DT628" s="133"/>
      <c r="DU628" s="133"/>
      <c r="DV628" s="133"/>
      <c r="DW628" s="133"/>
      <c r="DX628" s="133"/>
      <c r="DY628" s="133"/>
      <c r="DZ628" s="133"/>
      <c r="EA628" s="133"/>
      <c r="EB628" s="133"/>
      <c r="EC628" s="133"/>
      <c r="ED628" s="133"/>
      <c r="EE628" s="133"/>
      <c r="EF628" s="133"/>
      <c r="EG628" s="133"/>
      <c r="EH628" s="133"/>
      <c r="EI628" s="133"/>
      <c r="EJ628" s="133"/>
      <c r="EK628" s="133"/>
      <c r="EL628" s="133"/>
      <c r="EM628" s="133"/>
      <c r="EN628" s="133"/>
      <c r="EO628" s="133"/>
      <c r="EP628" s="133"/>
      <c r="EQ628" s="133"/>
      <c r="ER628" s="133"/>
      <c r="ES628" s="133"/>
      <c r="ET628" s="133"/>
      <c r="EU628" s="133"/>
      <c r="EV628" s="133"/>
      <c r="EW628" s="133"/>
      <c r="EX628" s="133"/>
      <c r="EY628" s="133"/>
      <c r="EZ628" s="133"/>
      <c r="FA628" s="133"/>
      <c r="FB628" s="133"/>
      <c r="FC628" s="133"/>
      <c r="FD628" s="133"/>
      <c r="FE628" s="133"/>
      <c r="FF628" s="133"/>
      <c r="FG628" s="133"/>
      <c r="FH628" s="133"/>
      <c r="FI628" s="133"/>
      <c r="FJ628" s="133"/>
      <c r="FK628" s="133"/>
      <c r="FL628" s="133"/>
      <c r="FM628" s="133"/>
      <c r="FN628" s="133"/>
      <c r="FO628" s="133"/>
      <c r="FP628" s="133"/>
      <c r="FQ628" s="133"/>
      <c r="FR628" s="133"/>
      <c r="FS628" s="133"/>
      <c r="FT628" s="133"/>
      <c r="FU628" s="133"/>
      <c r="FV628" s="133"/>
      <c r="FW628" s="133"/>
      <c r="FX628" s="133"/>
      <c r="FY628" s="133"/>
      <c r="FZ628" s="133"/>
      <c r="GA628" s="133"/>
      <c r="GB628" s="133"/>
      <c r="GC628" s="133"/>
      <c r="GD628" s="133"/>
      <c r="GE628" s="133"/>
      <c r="GF628" s="133"/>
      <c r="GG628" s="133"/>
      <c r="GH628" s="133"/>
      <c r="GI628" s="133"/>
      <c r="GJ628" s="133"/>
      <c r="GK628" s="133"/>
      <c r="GL628" s="133"/>
      <c r="GM628" s="133"/>
      <c r="GN628" s="133"/>
      <c r="GO628" s="133"/>
      <c r="GP628" s="133"/>
      <c r="GQ628" s="133"/>
      <c r="GR628" s="133"/>
      <c r="GS628" s="133"/>
    </row>
    <row r="629" spans="1:201">
      <c r="A629" s="132"/>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133"/>
      <c r="BL629" s="133"/>
      <c r="BM629" s="133"/>
      <c r="BN629" s="133"/>
      <c r="BO629" s="133"/>
      <c r="BP629" s="133"/>
      <c r="BQ629" s="133"/>
      <c r="BR629" s="133"/>
      <c r="BS629" s="133"/>
      <c r="BT629" s="133"/>
      <c r="BU629" s="133"/>
      <c r="BV629" s="133"/>
      <c r="BW629" s="133"/>
      <c r="BX629" s="133"/>
      <c r="BY629" s="133"/>
      <c r="BZ629" s="133"/>
      <c r="CA629" s="133"/>
      <c r="CB629" s="133"/>
      <c r="CC629" s="133"/>
      <c r="CD629" s="133"/>
      <c r="CE629" s="133"/>
      <c r="CF629" s="133"/>
      <c r="CG629" s="133"/>
      <c r="CH629" s="133"/>
      <c r="CI629" s="133"/>
      <c r="CJ629" s="133"/>
      <c r="CK629" s="133"/>
      <c r="CL629" s="133"/>
      <c r="CM629" s="133"/>
      <c r="CN629" s="133"/>
      <c r="CO629" s="133"/>
      <c r="CP629" s="133"/>
      <c r="CQ629" s="133"/>
      <c r="CR629" s="133"/>
      <c r="CS629" s="133"/>
      <c r="CT629" s="133"/>
      <c r="CU629" s="133"/>
      <c r="CV629" s="133"/>
      <c r="CW629" s="133"/>
      <c r="CX629" s="133"/>
      <c r="CY629" s="133"/>
      <c r="CZ629" s="133"/>
      <c r="DA629" s="133"/>
      <c r="DB629" s="133"/>
      <c r="DC629" s="133"/>
      <c r="DD629" s="133"/>
      <c r="DE629" s="133"/>
      <c r="DF629" s="133"/>
      <c r="DG629" s="133"/>
      <c r="DH629" s="133"/>
      <c r="DI629" s="133"/>
      <c r="DJ629" s="133"/>
      <c r="DK629" s="133"/>
      <c r="DL629" s="133"/>
      <c r="DM629" s="133"/>
      <c r="DN629" s="133"/>
      <c r="DO629" s="133"/>
      <c r="DP629" s="133"/>
      <c r="DQ629" s="133"/>
      <c r="DR629" s="133"/>
      <c r="DS629" s="133"/>
      <c r="DT629" s="133"/>
      <c r="DU629" s="133"/>
      <c r="DV629" s="133"/>
      <c r="DW629" s="133"/>
      <c r="DX629" s="133"/>
      <c r="DY629" s="133"/>
      <c r="DZ629" s="133"/>
      <c r="EA629" s="133"/>
      <c r="EB629" s="133"/>
      <c r="EC629" s="133"/>
      <c r="ED629" s="133"/>
      <c r="EE629" s="133"/>
      <c r="EF629" s="133"/>
      <c r="EG629" s="133"/>
      <c r="EH629" s="133"/>
      <c r="EI629" s="133"/>
      <c r="EJ629" s="133"/>
      <c r="EK629" s="133"/>
      <c r="EL629" s="133"/>
      <c r="EM629" s="133"/>
      <c r="EN629" s="133"/>
      <c r="EO629" s="133"/>
      <c r="EP629" s="133"/>
      <c r="EQ629" s="133"/>
      <c r="ER629" s="133"/>
      <c r="ES629" s="133"/>
      <c r="ET629" s="133"/>
      <c r="EU629" s="133"/>
      <c r="EV629" s="133"/>
      <c r="EW629" s="133"/>
      <c r="EX629" s="133"/>
      <c r="EY629" s="133"/>
      <c r="EZ629" s="133"/>
      <c r="FA629" s="133"/>
      <c r="FB629" s="133"/>
      <c r="FC629" s="133"/>
      <c r="FD629" s="133"/>
      <c r="FE629" s="133"/>
      <c r="FF629" s="133"/>
      <c r="FG629" s="133"/>
      <c r="FH629" s="133"/>
      <c r="FI629" s="133"/>
      <c r="FJ629" s="133"/>
      <c r="FK629" s="133"/>
      <c r="FL629" s="133"/>
      <c r="FM629" s="133"/>
      <c r="FN629" s="133"/>
      <c r="FO629" s="133"/>
      <c r="FP629" s="133"/>
      <c r="FQ629" s="133"/>
      <c r="FR629" s="133"/>
      <c r="FS629" s="133"/>
      <c r="FT629" s="133"/>
      <c r="FU629" s="133"/>
      <c r="FV629" s="133"/>
      <c r="FW629" s="133"/>
      <c r="FX629" s="133"/>
      <c r="FY629" s="133"/>
      <c r="FZ629" s="133"/>
      <c r="GA629" s="133"/>
      <c r="GB629" s="133"/>
      <c r="GC629" s="133"/>
      <c r="GD629" s="133"/>
      <c r="GE629" s="133"/>
      <c r="GF629" s="133"/>
      <c r="GG629" s="133"/>
      <c r="GH629" s="133"/>
      <c r="GI629" s="133"/>
      <c r="GJ629" s="133"/>
      <c r="GK629" s="133"/>
      <c r="GL629" s="133"/>
      <c r="GM629" s="133"/>
      <c r="GN629" s="133"/>
      <c r="GO629" s="133"/>
      <c r="GP629" s="133"/>
      <c r="GQ629" s="133"/>
      <c r="GR629" s="133"/>
      <c r="GS629" s="133"/>
    </row>
    <row r="630" spans="1:201">
      <c r="A630" s="132"/>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c r="CQ630" s="133"/>
      <c r="CR630" s="133"/>
      <c r="CS630" s="133"/>
      <c r="CT630" s="133"/>
      <c r="CU630" s="133"/>
      <c r="CV630" s="133"/>
      <c r="CW630" s="133"/>
      <c r="CX630" s="133"/>
      <c r="CY630" s="133"/>
      <c r="CZ630" s="133"/>
      <c r="DA630" s="133"/>
      <c r="DB630" s="133"/>
      <c r="DC630" s="133"/>
      <c r="DD630" s="133"/>
      <c r="DE630" s="133"/>
      <c r="DF630" s="133"/>
      <c r="DG630" s="133"/>
      <c r="DH630" s="133"/>
      <c r="DI630" s="133"/>
      <c r="DJ630" s="133"/>
      <c r="DK630" s="133"/>
      <c r="DL630" s="133"/>
      <c r="DM630" s="133"/>
      <c r="DN630" s="133"/>
      <c r="DO630" s="133"/>
      <c r="DP630" s="133"/>
      <c r="DQ630" s="133"/>
      <c r="DR630" s="133"/>
      <c r="DS630" s="133"/>
      <c r="DT630" s="133"/>
      <c r="DU630" s="133"/>
      <c r="DV630" s="133"/>
      <c r="DW630" s="133"/>
      <c r="DX630" s="133"/>
      <c r="DY630" s="133"/>
      <c r="DZ630" s="133"/>
      <c r="EA630" s="133"/>
      <c r="EB630" s="133"/>
      <c r="EC630" s="133"/>
      <c r="ED630" s="133"/>
      <c r="EE630" s="133"/>
      <c r="EF630" s="133"/>
      <c r="EG630" s="133"/>
      <c r="EH630" s="133"/>
      <c r="EI630" s="133"/>
      <c r="EJ630" s="133"/>
      <c r="EK630" s="133"/>
      <c r="EL630" s="133"/>
      <c r="EM630" s="133"/>
      <c r="EN630" s="133"/>
      <c r="EO630" s="133"/>
      <c r="EP630" s="133"/>
      <c r="EQ630" s="133"/>
      <c r="ER630" s="133"/>
      <c r="ES630" s="133"/>
      <c r="ET630" s="133"/>
      <c r="EU630" s="133"/>
      <c r="EV630" s="133"/>
      <c r="EW630" s="133"/>
      <c r="EX630" s="133"/>
      <c r="EY630" s="133"/>
      <c r="EZ630" s="133"/>
      <c r="FA630" s="133"/>
      <c r="FB630" s="133"/>
      <c r="FC630" s="133"/>
      <c r="FD630" s="133"/>
      <c r="FE630" s="133"/>
      <c r="FF630" s="133"/>
      <c r="FG630" s="133"/>
      <c r="FH630" s="133"/>
      <c r="FI630" s="133"/>
      <c r="FJ630" s="133"/>
      <c r="FK630" s="133"/>
      <c r="FL630" s="133"/>
      <c r="FM630" s="133"/>
      <c r="FN630" s="133"/>
      <c r="FO630" s="133"/>
      <c r="FP630" s="133"/>
      <c r="FQ630" s="133"/>
      <c r="FR630" s="133"/>
      <c r="FS630" s="133"/>
      <c r="FT630" s="133"/>
      <c r="FU630" s="133"/>
      <c r="FV630" s="133"/>
      <c r="FW630" s="133"/>
      <c r="FX630" s="133"/>
      <c r="FY630" s="133"/>
      <c r="FZ630" s="133"/>
      <c r="GA630" s="133"/>
      <c r="GB630" s="133"/>
      <c r="GC630" s="133"/>
      <c r="GD630" s="133"/>
      <c r="GE630" s="133"/>
      <c r="GF630" s="133"/>
      <c r="GG630" s="133"/>
      <c r="GH630" s="133"/>
      <c r="GI630" s="133"/>
      <c r="GJ630" s="133"/>
      <c r="GK630" s="133"/>
      <c r="GL630" s="133"/>
      <c r="GM630" s="133"/>
      <c r="GN630" s="133"/>
      <c r="GO630" s="133"/>
      <c r="GP630" s="133"/>
      <c r="GQ630" s="133"/>
      <c r="GR630" s="133"/>
      <c r="GS630" s="133"/>
    </row>
    <row r="631" spans="1:201">
      <c r="A631" s="132"/>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133"/>
      <c r="BL631" s="133"/>
      <c r="BM631" s="133"/>
      <c r="BN631" s="133"/>
      <c r="BO631" s="133"/>
      <c r="BP631" s="133"/>
      <c r="BQ631" s="133"/>
      <c r="BR631" s="133"/>
      <c r="BS631" s="133"/>
      <c r="BT631" s="133"/>
      <c r="BU631" s="133"/>
      <c r="BV631" s="133"/>
      <c r="BW631" s="133"/>
      <c r="BX631" s="133"/>
      <c r="BY631" s="133"/>
      <c r="BZ631" s="133"/>
      <c r="CA631" s="133"/>
      <c r="CB631" s="133"/>
      <c r="CC631" s="133"/>
      <c r="CD631" s="133"/>
      <c r="CE631" s="133"/>
      <c r="CF631" s="133"/>
      <c r="CG631" s="133"/>
      <c r="CH631" s="133"/>
      <c r="CI631" s="133"/>
      <c r="CJ631" s="133"/>
      <c r="CK631" s="133"/>
      <c r="CL631" s="133"/>
      <c r="CM631" s="133"/>
      <c r="CN631" s="133"/>
      <c r="CO631" s="133"/>
      <c r="CP631" s="133"/>
      <c r="CQ631" s="133"/>
      <c r="CR631" s="133"/>
      <c r="CS631" s="133"/>
      <c r="CT631" s="133"/>
      <c r="CU631" s="133"/>
      <c r="CV631" s="133"/>
      <c r="CW631" s="133"/>
      <c r="CX631" s="133"/>
      <c r="CY631" s="133"/>
      <c r="CZ631" s="133"/>
      <c r="DA631" s="133"/>
      <c r="DB631" s="133"/>
      <c r="DC631" s="133"/>
      <c r="DD631" s="133"/>
      <c r="DE631" s="133"/>
      <c r="DF631" s="133"/>
      <c r="DG631" s="133"/>
      <c r="DH631" s="133"/>
      <c r="DI631" s="133"/>
      <c r="DJ631" s="133"/>
      <c r="DK631" s="133"/>
      <c r="DL631" s="133"/>
      <c r="DM631" s="133"/>
      <c r="DN631" s="133"/>
      <c r="DO631" s="133"/>
      <c r="DP631" s="133"/>
      <c r="DQ631" s="133"/>
      <c r="DR631" s="133"/>
      <c r="DS631" s="133"/>
      <c r="DT631" s="133"/>
      <c r="DU631" s="133"/>
      <c r="DV631" s="133"/>
      <c r="DW631" s="133"/>
      <c r="DX631" s="133"/>
      <c r="DY631" s="133"/>
      <c r="DZ631" s="133"/>
      <c r="EA631" s="133"/>
      <c r="EB631" s="133"/>
      <c r="EC631" s="133"/>
      <c r="ED631" s="133"/>
      <c r="EE631" s="133"/>
      <c r="EF631" s="133"/>
      <c r="EG631" s="133"/>
      <c r="EH631" s="133"/>
      <c r="EI631" s="133"/>
      <c r="EJ631" s="133"/>
      <c r="EK631" s="133"/>
      <c r="EL631" s="133"/>
      <c r="EM631" s="133"/>
      <c r="EN631" s="133"/>
      <c r="EO631" s="133"/>
      <c r="EP631" s="133"/>
      <c r="EQ631" s="133"/>
      <c r="ER631" s="133"/>
      <c r="ES631" s="133"/>
      <c r="ET631" s="133"/>
      <c r="EU631" s="133"/>
      <c r="EV631" s="133"/>
      <c r="EW631" s="133"/>
      <c r="EX631" s="133"/>
      <c r="EY631" s="133"/>
      <c r="EZ631" s="133"/>
      <c r="FA631" s="133"/>
      <c r="FB631" s="133"/>
      <c r="FC631" s="133"/>
      <c r="FD631" s="133"/>
      <c r="FE631" s="133"/>
      <c r="FF631" s="133"/>
      <c r="FG631" s="133"/>
      <c r="FH631" s="133"/>
      <c r="FI631" s="133"/>
      <c r="FJ631" s="133"/>
      <c r="FK631" s="133"/>
      <c r="FL631" s="133"/>
      <c r="FM631" s="133"/>
      <c r="FN631" s="133"/>
      <c r="FO631" s="133"/>
      <c r="FP631" s="133"/>
      <c r="FQ631" s="133"/>
      <c r="FR631" s="133"/>
      <c r="FS631" s="133"/>
      <c r="FT631" s="133"/>
      <c r="FU631" s="133"/>
      <c r="FV631" s="133"/>
      <c r="FW631" s="133"/>
      <c r="FX631" s="133"/>
      <c r="FY631" s="133"/>
      <c r="FZ631" s="133"/>
      <c r="GA631" s="133"/>
      <c r="GB631" s="133"/>
      <c r="GC631" s="133"/>
      <c r="GD631" s="133"/>
      <c r="GE631" s="133"/>
      <c r="GF631" s="133"/>
      <c r="GG631" s="133"/>
      <c r="GH631" s="133"/>
      <c r="GI631" s="133"/>
      <c r="GJ631" s="133"/>
      <c r="GK631" s="133"/>
      <c r="GL631" s="133"/>
      <c r="GM631" s="133"/>
      <c r="GN631" s="133"/>
      <c r="GO631" s="133"/>
      <c r="GP631" s="133"/>
      <c r="GQ631" s="133"/>
      <c r="GR631" s="133"/>
      <c r="GS631" s="133"/>
    </row>
    <row r="632" spans="1:20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133"/>
      <c r="BL632" s="133"/>
      <c r="BM632" s="133"/>
      <c r="BN632" s="133"/>
      <c r="BO632" s="133"/>
      <c r="BP632" s="133"/>
      <c r="BQ632" s="133"/>
      <c r="BR632" s="133"/>
      <c r="BS632" s="133"/>
      <c r="BT632" s="133"/>
      <c r="BU632" s="133"/>
      <c r="BV632" s="133"/>
      <c r="BW632" s="133"/>
      <c r="BX632" s="133"/>
      <c r="BY632" s="133"/>
      <c r="BZ632" s="133"/>
      <c r="CA632" s="133"/>
      <c r="CB632" s="133"/>
      <c r="CC632" s="133"/>
      <c r="CD632" s="133"/>
      <c r="CE632" s="133"/>
      <c r="CF632" s="133"/>
      <c r="CG632" s="133"/>
      <c r="CH632" s="133"/>
      <c r="CI632" s="133"/>
      <c r="CJ632" s="133"/>
      <c r="CK632" s="133"/>
      <c r="CL632" s="133"/>
      <c r="CM632" s="133"/>
      <c r="CN632" s="133"/>
      <c r="CO632" s="133"/>
      <c r="CP632" s="133"/>
      <c r="CQ632" s="133"/>
      <c r="CR632" s="133"/>
      <c r="CS632" s="133"/>
      <c r="CT632" s="133"/>
      <c r="CU632" s="133"/>
      <c r="CV632" s="133"/>
      <c r="CW632" s="133"/>
      <c r="CX632" s="133"/>
      <c r="CY632" s="133"/>
      <c r="CZ632" s="133"/>
      <c r="DA632" s="133"/>
      <c r="DB632" s="133"/>
      <c r="DC632" s="133"/>
      <c r="DD632" s="133"/>
      <c r="DE632" s="133"/>
      <c r="DF632" s="133"/>
      <c r="DG632" s="133"/>
      <c r="DH632" s="133"/>
      <c r="DI632" s="133"/>
      <c r="DJ632" s="133"/>
      <c r="DK632" s="133"/>
      <c r="DL632" s="133"/>
      <c r="DM632" s="133"/>
      <c r="DN632" s="133"/>
      <c r="DO632" s="133"/>
      <c r="DP632" s="133"/>
      <c r="DQ632" s="133"/>
      <c r="DR632" s="133"/>
      <c r="DS632" s="133"/>
      <c r="DT632" s="133"/>
      <c r="DU632" s="133"/>
      <c r="DV632" s="133"/>
      <c r="DW632" s="133"/>
      <c r="DX632" s="133"/>
      <c r="DY632" s="133"/>
      <c r="DZ632" s="133"/>
      <c r="EA632" s="133"/>
      <c r="EB632" s="133"/>
      <c r="EC632" s="133"/>
      <c r="ED632" s="133"/>
      <c r="EE632" s="133"/>
      <c r="EF632" s="133"/>
      <c r="EG632" s="133"/>
      <c r="EH632" s="133"/>
      <c r="EI632" s="133"/>
      <c r="EJ632" s="133"/>
      <c r="EK632" s="133"/>
      <c r="EL632" s="133"/>
      <c r="EM632" s="133"/>
      <c r="EN632" s="133"/>
      <c r="EO632" s="133"/>
      <c r="EP632" s="133"/>
      <c r="EQ632" s="133"/>
      <c r="ER632" s="133"/>
      <c r="ES632" s="133"/>
      <c r="ET632" s="133"/>
      <c r="EU632" s="133"/>
      <c r="EV632" s="133"/>
      <c r="EW632" s="133"/>
      <c r="EX632" s="133"/>
      <c r="EY632" s="133"/>
      <c r="EZ632" s="133"/>
      <c r="FA632" s="133"/>
      <c r="FB632" s="133"/>
      <c r="FC632" s="133"/>
      <c r="FD632" s="133"/>
      <c r="FE632" s="133"/>
      <c r="FF632" s="133"/>
      <c r="FG632" s="133"/>
      <c r="FH632" s="133"/>
      <c r="FI632" s="133"/>
      <c r="FJ632" s="133"/>
      <c r="FK632" s="133"/>
      <c r="FL632" s="133"/>
      <c r="FM632" s="133"/>
      <c r="FN632" s="133"/>
      <c r="FO632" s="133"/>
      <c r="FP632" s="133"/>
      <c r="FQ632" s="133"/>
      <c r="FR632" s="133"/>
      <c r="FS632" s="133"/>
      <c r="FT632" s="133"/>
      <c r="FU632" s="133"/>
      <c r="FV632" s="133"/>
      <c r="FW632" s="133"/>
      <c r="FX632" s="133"/>
      <c r="FY632" s="133"/>
      <c r="FZ632" s="133"/>
      <c r="GA632" s="133"/>
      <c r="GB632" s="133"/>
      <c r="GC632" s="133"/>
      <c r="GD632" s="133"/>
      <c r="GE632" s="133"/>
      <c r="GF632" s="133"/>
      <c r="GG632" s="133"/>
      <c r="GH632" s="133"/>
      <c r="GI632" s="133"/>
      <c r="GJ632" s="133"/>
      <c r="GK632" s="133"/>
      <c r="GL632" s="133"/>
      <c r="GM632" s="133"/>
      <c r="GN632" s="133"/>
      <c r="GO632" s="133"/>
      <c r="GP632" s="133"/>
      <c r="GQ632" s="133"/>
      <c r="GR632" s="133"/>
      <c r="GS632" s="133"/>
    </row>
    <row r="633" spans="1:20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c r="CQ633" s="133"/>
      <c r="CR633" s="133"/>
      <c r="CS633" s="133"/>
      <c r="CT633" s="133"/>
      <c r="CU633" s="133"/>
      <c r="CV633" s="133"/>
      <c r="CW633" s="133"/>
      <c r="CX633" s="133"/>
      <c r="CY633" s="133"/>
      <c r="CZ633" s="133"/>
      <c r="DA633" s="133"/>
      <c r="DB633" s="133"/>
      <c r="DC633" s="133"/>
      <c r="DD633" s="133"/>
      <c r="DE633" s="133"/>
      <c r="DF633" s="133"/>
      <c r="DG633" s="133"/>
      <c r="DH633" s="133"/>
      <c r="DI633" s="133"/>
      <c r="DJ633" s="133"/>
      <c r="DK633" s="133"/>
      <c r="DL633" s="133"/>
      <c r="DM633" s="133"/>
      <c r="DN633" s="133"/>
      <c r="DO633" s="133"/>
      <c r="DP633" s="133"/>
      <c r="DQ633" s="133"/>
      <c r="DR633" s="133"/>
      <c r="DS633" s="133"/>
      <c r="DT633" s="133"/>
      <c r="DU633" s="133"/>
      <c r="DV633" s="133"/>
      <c r="DW633" s="133"/>
      <c r="DX633" s="133"/>
      <c r="DY633" s="133"/>
      <c r="DZ633" s="133"/>
      <c r="EA633" s="133"/>
      <c r="EB633" s="133"/>
      <c r="EC633" s="133"/>
      <c r="ED633" s="133"/>
      <c r="EE633" s="133"/>
      <c r="EF633" s="133"/>
      <c r="EG633" s="133"/>
      <c r="EH633" s="133"/>
      <c r="EI633" s="133"/>
      <c r="EJ633" s="133"/>
      <c r="EK633" s="133"/>
      <c r="EL633" s="133"/>
      <c r="EM633" s="133"/>
      <c r="EN633" s="133"/>
      <c r="EO633" s="133"/>
      <c r="EP633" s="133"/>
      <c r="EQ633" s="133"/>
      <c r="ER633" s="133"/>
      <c r="ES633" s="133"/>
      <c r="ET633" s="133"/>
      <c r="EU633" s="133"/>
      <c r="EV633" s="133"/>
      <c r="EW633" s="133"/>
      <c r="EX633" s="133"/>
      <c r="EY633" s="133"/>
      <c r="EZ633" s="133"/>
      <c r="FA633" s="133"/>
      <c r="FB633" s="133"/>
      <c r="FC633" s="133"/>
      <c r="FD633" s="133"/>
      <c r="FE633" s="133"/>
      <c r="FF633" s="133"/>
      <c r="FG633" s="133"/>
      <c r="FH633" s="133"/>
      <c r="FI633" s="133"/>
      <c r="FJ633" s="133"/>
      <c r="FK633" s="133"/>
      <c r="FL633" s="133"/>
      <c r="FM633" s="133"/>
      <c r="FN633" s="133"/>
      <c r="FO633" s="133"/>
      <c r="FP633" s="133"/>
      <c r="FQ633" s="133"/>
      <c r="FR633" s="133"/>
      <c r="FS633" s="133"/>
      <c r="FT633" s="133"/>
      <c r="FU633" s="133"/>
      <c r="FV633" s="133"/>
      <c r="FW633" s="133"/>
      <c r="FX633" s="133"/>
      <c r="FY633" s="133"/>
      <c r="FZ633" s="133"/>
      <c r="GA633" s="133"/>
      <c r="GB633" s="133"/>
      <c r="GC633" s="133"/>
      <c r="GD633" s="133"/>
      <c r="GE633" s="133"/>
      <c r="GF633" s="133"/>
      <c r="GG633" s="133"/>
      <c r="GH633" s="133"/>
      <c r="GI633" s="133"/>
      <c r="GJ633" s="133"/>
      <c r="GK633" s="133"/>
      <c r="GL633" s="133"/>
      <c r="GM633" s="133"/>
      <c r="GN633" s="133"/>
      <c r="GO633" s="133"/>
      <c r="GP633" s="133"/>
      <c r="GQ633" s="133"/>
      <c r="GR633" s="133"/>
      <c r="GS633" s="133"/>
    </row>
    <row r="634" spans="1:20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3"/>
      <c r="EA634" s="133"/>
      <c r="EB634" s="133"/>
      <c r="EC634" s="133"/>
      <c r="ED634" s="133"/>
      <c r="EE634" s="133"/>
      <c r="EF634" s="133"/>
      <c r="EG634" s="133"/>
      <c r="EH634" s="133"/>
      <c r="EI634" s="133"/>
      <c r="EJ634" s="133"/>
      <c r="EK634" s="133"/>
      <c r="EL634" s="133"/>
      <c r="EM634" s="133"/>
      <c r="EN634" s="133"/>
      <c r="EO634" s="133"/>
      <c r="EP634" s="133"/>
      <c r="EQ634" s="133"/>
      <c r="ER634" s="133"/>
      <c r="ES634" s="133"/>
      <c r="ET634" s="133"/>
      <c r="EU634" s="133"/>
      <c r="EV634" s="133"/>
      <c r="EW634" s="133"/>
      <c r="EX634" s="133"/>
      <c r="EY634" s="133"/>
      <c r="EZ634" s="133"/>
      <c r="FA634" s="133"/>
      <c r="FB634" s="133"/>
      <c r="FC634" s="133"/>
      <c r="FD634" s="133"/>
      <c r="FE634" s="133"/>
      <c r="FF634" s="133"/>
      <c r="FG634" s="133"/>
      <c r="FH634" s="133"/>
      <c r="FI634" s="133"/>
      <c r="FJ634" s="133"/>
      <c r="FK634" s="133"/>
      <c r="FL634" s="133"/>
      <c r="FM634" s="133"/>
      <c r="FN634" s="133"/>
      <c r="FO634" s="133"/>
      <c r="FP634" s="133"/>
      <c r="FQ634" s="133"/>
      <c r="FR634" s="133"/>
      <c r="FS634" s="133"/>
      <c r="FT634" s="133"/>
      <c r="FU634" s="133"/>
      <c r="FV634" s="133"/>
      <c r="FW634" s="133"/>
      <c r="FX634" s="133"/>
      <c r="FY634" s="133"/>
      <c r="FZ634" s="133"/>
      <c r="GA634" s="133"/>
      <c r="GB634" s="133"/>
      <c r="GC634" s="133"/>
      <c r="GD634" s="133"/>
      <c r="GE634" s="133"/>
      <c r="GF634" s="133"/>
      <c r="GG634" s="133"/>
      <c r="GH634" s="133"/>
      <c r="GI634" s="133"/>
      <c r="GJ634" s="133"/>
      <c r="GK634" s="133"/>
      <c r="GL634" s="133"/>
      <c r="GM634" s="133"/>
      <c r="GN634" s="133"/>
      <c r="GO634" s="133"/>
      <c r="GP634" s="133"/>
      <c r="GQ634" s="133"/>
      <c r="GR634" s="133"/>
      <c r="GS634" s="133"/>
    </row>
    <row r="635" spans="1:20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33"/>
      <c r="DZ635" s="133"/>
      <c r="EA635" s="133"/>
      <c r="EB635" s="133"/>
      <c r="EC635" s="133"/>
      <c r="ED635" s="133"/>
      <c r="EE635" s="133"/>
      <c r="EF635" s="133"/>
      <c r="EG635" s="133"/>
      <c r="EH635" s="133"/>
      <c r="EI635" s="133"/>
      <c r="EJ635" s="133"/>
      <c r="EK635" s="133"/>
      <c r="EL635" s="133"/>
      <c r="EM635" s="133"/>
      <c r="EN635" s="133"/>
      <c r="EO635" s="133"/>
      <c r="EP635" s="133"/>
      <c r="EQ635" s="133"/>
      <c r="ER635" s="133"/>
      <c r="ES635" s="133"/>
      <c r="ET635" s="133"/>
      <c r="EU635" s="133"/>
      <c r="EV635" s="133"/>
      <c r="EW635" s="133"/>
      <c r="EX635" s="133"/>
      <c r="EY635" s="133"/>
      <c r="EZ635" s="133"/>
      <c r="FA635" s="133"/>
      <c r="FB635" s="133"/>
      <c r="FC635" s="133"/>
      <c r="FD635" s="133"/>
      <c r="FE635" s="133"/>
      <c r="FF635" s="133"/>
      <c r="FG635" s="133"/>
      <c r="FH635" s="133"/>
      <c r="FI635" s="133"/>
      <c r="FJ635" s="133"/>
      <c r="FK635" s="133"/>
      <c r="FL635" s="133"/>
      <c r="FM635" s="133"/>
      <c r="FN635" s="133"/>
      <c r="FO635" s="133"/>
      <c r="FP635" s="133"/>
      <c r="FQ635" s="133"/>
      <c r="FR635" s="133"/>
      <c r="FS635" s="133"/>
      <c r="FT635" s="133"/>
      <c r="FU635" s="133"/>
      <c r="FV635" s="133"/>
      <c r="FW635" s="133"/>
      <c r="FX635" s="133"/>
      <c r="FY635" s="133"/>
      <c r="FZ635" s="133"/>
      <c r="GA635" s="133"/>
      <c r="GB635" s="133"/>
      <c r="GC635" s="133"/>
      <c r="GD635" s="133"/>
      <c r="GE635" s="133"/>
      <c r="GF635" s="133"/>
      <c r="GG635" s="133"/>
      <c r="GH635" s="133"/>
      <c r="GI635" s="133"/>
      <c r="GJ635" s="133"/>
      <c r="GK635" s="133"/>
      <c r="GL635" s="133"/>
      <c r="GM635" s="133"/>
      <c r="GN635" s="133"/>
      <c r="GO635" s="133"/>
      <c r="GP635" s="133"/>
      <c r="GQ635" s="133"/>
      <c r="GR635" s="133"/>
      <c r="GS635" s="133"/>
    </row>
    <row r="636" spans="1:20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c r="CQ636" s="133"/>
      <c r="CR636" s="133"/>
      <c r="CS636" s="133"/>
      <c r="CT636" s="133"/>
      <c r="CU636" s="133"/>
      <c r="CV636" s="133"/>
      <c r="CW636" s="133"/>
      <c r="CX636" s="133"/>
      <c r="CY636" s="133"/>
      <c r="CZ636" s="133"/>
      <c r="DA636" s="133"/>
      <c r="DB636" s="133"/>
      <c r="DC636" s="133"/>
      <c r="DD636" s="133"/>
      <c r="DE636" s="133"/>
      <c r="DF636" s="133"/>
      <c r="DG636" s="133"/>
      <c r="DH636" s="133"/>
      <c r="DI636" s="133"/>
      <c r="DJ636" s="133"/>
      <c r="DK636" s="133"/>
      <c r="DL636" s="133"/>
      <c r="DM636" s="133"/>
      <c r="DN636" s="133"/>
      <c r="DO636" s="133"/>
      <c r="DP636" s="133"/>
      <c r="DQ636" s="133"/>
      <c r="DR636" s="133"/>
      <c r="DS636" s="133"/>
      <c r="DT636" s="133"/>
      <c r="DU636" s="133"/>
      <c r="DV636" s="133"/>
      <c r="DW636" s="133"/>
      <c r="DX636" s="133"/>
      <c r="DY636" s="133"/>
      <c r="DZ636" s="133"/>
      <c r="EA636" s="133"/>
      <c r="EB636" s="133"/>
      <c r="EC636" s="133"/>
      <c r="ED636" s="133"/>
      <c r="EE636" s="133"/>
      <c r="EF636" s="133"/>
      <c r="EG636" s="133"/>
      <c r="EH636" s="133"/>
      <c r="EI636" s="133"/>
      <c r="EJ636" s="133"/>
      <c r="EK636" s="133"/>
      <c r="EL636" s="133"/>
      <c r="EM636" s="133"/>
      <c r="EN636" s="133"/>
      <c r="EO636" s="133"/>
      <c r="EP636" s="133"/>
      <c r="EQ636" s="133"/>
      <c r="ER636" s="133"/>
      <c r="ES636" s="133"/>
      <c r="ET636" s="133"/>
      <c r="EU636" s="133"/>
      <c r="EV636" s="133"/>
      <c r="EW636" s="133"/>
      <c r="EX636" s="133"/>
      <c r="EY636" s="133"/>
      <c r="EZ636" s="133"/>
      <c r="FA636" s="133"/>
      <c r="FB636" s="133"/>
      <c r="FC636" s="133"/>
      <c r="FD636" s="133"/>
      <c r="FE636" s="133"/>
      <c r="FF636" s="133"/>
      <c r="FG636" s="133"/>
      <c r="FH636" s="133"/>
      <c r="FI636" s="133"/>
      <c r="FJ636" s="133"/>
      <c r="FK636" s="133"/>
      <c r="FL636" s="133"/>
      <c r="FM636" s="133"/>
      <c r="FN636" s="133"/>
      <c r="FO636" s="133"/>
      <c r="FP636" s="133"/>
      <c r="FQ636" s="133"/>
      <c r="FR636" s="133"/>
      <c r="FS636" s="133"/>
      <c r="FT636" s="133"/>
      <c r="FU636" s="133"/>
      <c r="FV636" s="133"/>
      <c r="FW636" s="133"/>
      <c r="FX636" s="133"/>
      <c r="FY636" s="133"/>
      <c r="FZ636" s="133"/>
      <c r="GA636" s="133"/>
      <c r="GB636" s="133"/>
      <c r="GC636" s="133"/>
      <c r="GD636" s="133"/>
      <c r="GE636" s="133"/>
      <c r="GF636" s="133"/>
      <c r="GG636" s="133"/>
      <c r="GH636" s="133"/>
      <c r="GI636" s="133"/>
      <c r="GJ636" s="133"/>
      <c r="GK636" s="133"/>
      <c r="GL636" s="133"/>
      <c r="GM636" s="133"/>
      <c r="GN636" s="133"/>
      <c r="GO636" s="133"/>
      <c r="GP636" s="133"/>
      <c r="GQ636" s="133"/>
      <c r="GR636" s="133"/>
      <c r="GS636" s="133"/>
    </row>
    <row r="637" spans="1:20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c r="CQ637" s="133"/>
      <c r="CR637" s="133"/>
      <c r="CS637" s="133"/>
      <c r="CT637" s="133"/>
      <c r="CU637" s="133"/>
      <c r="CV637" s="133"/>
      <c r="CW637" s="133"/>
      <c r="CX637" s="133"/>
      <c r="CY637" s="133"/>
      <c r="CZ637" s="133"/>
      <c r="DA637" s="133"/>
      <c r="DB637" s="133"/>
      <c r="DC637" s="133"/>
      <c r="DD637" s="133"/>
      <c r="DE637" s="133"/>
      <c r="DF637" s="133"/>
      <c r="DG637" s="133"/>
      <c r="DH637" s="133"/>
      <c r="DI637" s="133"/>
      <c r="DJ637" s="133"/>
      <c r="DK637" s="133"/>
      <c r="DL637" s="133"/>
      <c r="DM637" s="133"/>
      <c r="DN637" s="133"/>
      <c r="DO637" s="133"/>
      <c r="DP637" s="133"/>
      <c r="DQ637" s="133"/>
      <c r="DR637" s="133"/>
      <c r="DS637" s="133"/>
      <c r="DT637" s="133"/>
      <c r="DU637" s="133"/>
      <c r="DV637" s="133"/>
      <c r="DW637" s="133"/>
      <c r="DX637" s="133"/>
      <c r="DY637" s="133"/>
      <c r="DZ637" s="133"/>
      <c r="EA637" s="133"/>
      <c r="EB637" s="133"/>
      <c r="EC637" s="133"/>
      <c r="ED637" s="133"/>
      <c r="EE637" s="133"/>
      <c r="EF637" s="133"/>
      <c r="EG637" s="133"/>
      <c r="EH637" s="133"/>
      <c r="EI637" s="133"/>
      <c r="EJ637" s="133"/>
      <c r="EK637" s="133"/>
      <c r="EL637" s="133"/>
      <c r="EM637" s="133"/>
      <c r="EN637" s="133"/>
      <c r="EO637" s="133"/>
      <c r="EP637" s="133"/>
      <c r="EQ637" s="133"/>
      <c r="ER637" s="133"/>
      <c r="ES637" s="133"/>
      <c r="ET637" s="133"/>
      <c r="EU637" s="133"/>
      <c r="EV637" s="133"/>
      <c r="EW637" s="133"/>
      <c r="EX637" s="133"/>
      <c r="EY637" s="133"/>
      <c r="EZ637" s="133"/>
      <c r="FA637" s="133"/>
      <c r="FB637" s="133"/>
      <c r="FC637" s="133"/>
      <c r="FD637" s="133"/>
      <c r="FE637" s="133"/>
      <c r="FF637" s="133"/>
      <c r="FG637" s="133"/>
      <c r="FH637" s="133"/>
      <c r="FI637" s="133"/>
      <c r="FJ637" s="133"/>
      <c r="FK637" s="133"/>
      <c r="FL637" s="133"/>
      <c r="FM637" s="133"/>
      <c r="FN637" s="133"/>
      <c r="FO637" s="133"/>
      <c r="FP637" s="133"/>
      <c r="FQ637" s="133"/>
      <c r="FR637" s="133"/>
      <c r="FS637" s="133"/>
      <c r="FT637" s="133"/>
      <c r="FU637" s="133"/>
      <c r="FV637" s="133"/>
      <c r="FW637" s="133"/>
      <c r="FX637" s="133"/>
      <c r="FY637" s="133"/>
      <c r="FZ637" s="133"/>
      <c r="GA637" s="133"/>
      <c r="GB637" s="133"/>
      <c r="GC637" s="133"/>
      <c r="GD637" s="133"/>
      <c r="GE637" s="133"/>
      <c r="GF637" s="133"/>
      <c r="GG637" s="133"/>
      <c r="GH637" s="133"/>
      <c r="GI637" s="133"/>
      <c r="GJ637" s="133"/>
      <c r="GK637" s="133"/>
      <c r="GL637" s="133"/>
      <c r="GM637" s="133"/>
      <c r="GN637" s="133"/>
      <c r="GO637" s="133"/>
      <c r="GP637" s="133"/>
      <c r="GQ637" s="133"/>
      <c r="GR637" s="133"/>
      <c r="GS637" s="133"/>
    </row>
    <row r="638" spans="1:20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c r="CQ638" s="133"/>
      <c r="CR638" s="133"/>
      <c r="CS638" s="133"/>
      <c r="CT638" s="133"/>
      <c r="CU638" s="133"/>
      <c r="CV638" s="133"/>
      <c r="CW638" s="133"/>
      <c r="CX638" s="133"/>
      <c r="CY638" s="133"/>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3"/>
      <c r="EA638" s="133"/>
      <c r="EB638" s="133"/>
      <c r="EC638" s="133"/>
      <c r="ED638" s="133"/>
      <c r="EE638" s="133"/>
      <c r="EF638" s="133"/>
      <c r="EG638" s="133"/>
      <c r="EH638" s="133"/>
      <c r="EI638" s="133"/>
      <c r="EJ638" s="133"/>
      <c r="EK638" s="133"/>
      <c r="EL638" s="133"/>
      <c r="EM638" s="133"/>
      <c r="EN638" s="133"/>
      <c r="EO638" s="133"/>
      <c r="EP638" s="133"/>
      <c r="EQ638" s="133"/>
      <c r="ER638" s="133"/>
      <c r="ES638" s="133"/>
      <c r="ET638" s="133"/>
      <c r="EU638" s="133"/>
      <c r="EV638" s="133"/>
      <c r="EW638" s="133"/>
      <c r="EX638" s="133"/>
      <c r="EY638" s="133"/>
      <c r="EZ638" s="133"/>
      <c r="FA638" s="133"/>
      <c r="FB638" s="133"/>
      <c r="FC638" s="133"/>
      <c r="FD638" s="133"/>
      <c r="FE638" s="133"/>
      <c r="FF638" s="133"/>
      <c r="FG638" s="133"/>
      <c r="FH638" s="133"/>
      <c r="FI638" s="133"/>
      <c r="FJ638" s="133"/>
      <c r="FK638" s="133"/>
      <c r="FL638" s="133"/>
      <c r="FM638" s="133"/>
      <c r="FN638" s="133"/>
      <c r="FO638" s="133"/>
      <c r="FP638" s="133"/>
      <c r="FQ638" s="133"/>
      <c r="FR638" s="133"/>
      <c r="FS638" s="133"/>
      <c r="FT638" s="133"/>
      <c r="FU638" s="133"/>
      <c r="FV638" s="133"/>
      <c r="FW638" s="133"/>
      <c r="FX638" s="133"/>
      <c r="FY638" s="133"/>
      <c r="FZ638" s="133"/>
      <c r="GA638" s="133"/>
      <c r="GB638" s="133"/>
      <c r="GC638" s="133"/>
      <c r="GD638" s="133"/>
      <c r="GE638" s="133"/>
      <c r="GF638" s="133"/>
      <c r="GG638" s="133"/>
      <c r="GH638" s="133"/>
      <c r="GI638" s="133"/>
      <c r="GJ638" s="133"/>
      <c r="GK638" s="133"/>
      <c r="GL638" s="133"/>
      <c r="GM638" s="133"/>
      <c r="GN638" s="133"/>
      <c r="GO638" s="133"/>
      <c r="GP638" s="133"/>
      <c r="GQ638" s="133"/>
      <c r="GR638" s="133"/>
      <c r="GS638" s="133"/>
    </row>
    <row r="639" spans="1:20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c r="CQ639" s="133"/>
      <c r="CR639" s="133"/>
      <c r="CS639" s="133"/>
      <c r="CT639" s="133"/>
      <c r="CU639" s="133"/>
      <c r="CV639" s="133"/>
      <c r="CW639" s="133"/>
      <c r="CX639" s="133"/>
      <c r="CY639" s="133"/>
      <c r="CZ639" s="133"/>
      <c r="DA639" s="133"/>
      <c r="DB639" s="133"/>
      <c r="DC639" s="133"/>
      <c r="DD639" s="133"/>
      <c r="DE639" s="133"/>
      <c r="DF639" s="133"/>
      <c r="DG639" s="133"/>
      <c r="DH639" s="133"/>
      <c r="DI639" s="133"/>
      <c r="DJ639" s="133"/>
      <c r="DK639" s="133"/>
      <c r="DL639" s="133"/>
      <c r="DM639" s="133"/>
      <c r="DN639" s="133"/>
      <c r="DO639" s="133"/>
      <c r="DP639" s="133"/>
      <c r="DQ639" s="133"/>
      <c r="DR639" s="133"/>
      <c r="DS639" s="133"/>
      <c r="DT639" s="133"/>
      <c r="DU639" s="133"/>
      <c r="DV639" s="133"/>
      <c r="DW639" s="133"/>
      <c r="DX639" s="133"/>
      <c r="DY639" s="133"/>
      <c r="DZ639" s="133"/>
      <c r="EA639" s="133"/>
      <c r="EB639" s="133"/>
      <c r="EC639" s="133"/>
      <c r="ED639" s="133"/>
      <c r="EE639" s="133"/>
      <c r="EF639" s="133"/>
      <c r="EG639" s="133"/>
      <c r="EH639" s="133"/>
      <c r="EI639" s="133"/>
      <c r="EJ639" s="133"/>
      <c r="EK639" s="133"/>
      <c r="EL639" s="133"/>
      <c r="EM639" s="133"/>
      <c r="EN639" s="133"/>
      <c r="EO639" s="133"/>
      <c r="EP639" s="133"/>
      <c r="EQ639" s="133"/>
      <c r="ER639" s="133"/>
      <c r="ES639" s="133"/>
      <c r="ET639" s="133"/>
      <c r="EU639" s="133"/>
      <c r="EV639" s="133"/>
      <c r="EW639" s="133"/>
      <c r="EX639" s="133"/>
      <c r="EY639" s="133"/>
      <c r="EZ639" s="133"/>
      <c r="FA639" s="133"/>
      <c r="FB639" s="133"/>
      <c r="FC639" s="133"/>
      <c r="FD639" s="133"/>
      <c r="FE639" s="133"/>
      <c r="FF639" s="133"/>
      <c r="FG639" s="133"/>
      <c r="FH639" s="133"/>
      <c r="FI639" s="133"/>
      <c r="FJ639" s="133"/>
      <c r="FK639" s="133"/>
      <c r="FL639" s="133"/>
      <c r="FM639" s="133"/>
      <c r="FN639" s="133"/>
      <c r="FO639" s="133"/>
      <c r="FP639" s="133"/>
      <c r="FQ639" s="133"/>
      <c r="FR639" s="133"/>
      <c r="FS639" s="133"/>
      <c r="FT639" s="133"/>
      <c r="FU639" s="133"/>
      <c r="FV639" s="133"/>
      <c r="FW639" s="133"/>
      <c r="FX639" s="133"/>
      <c r="FY639" s="133"/>
      <c r="FZ639" s="133"/>
      <c r="GA639" s="133"/>
      <c r="GB639" s="133"/>
      <c r="GC639" s="133"/>
      <c r="GD639" s="133"/>
      <c r="GE639" s="133"/>
      <c r="GF639" s="133"/>
      <c r="GG639" s="133"/>
      <c r="GH639" s="133"/>
      <c r="GI639" s="133"/>
      <c r="GJ639" s="133"/>
      <c r="GK639" s="133"/>
      <c r="GL639" s="133"/>
      <c r="GM639" s="133"/>
      <c r="GN639" s="133"/>
      <c r="GO639" s="133"/>
      <c r="GP639" s="133"/>
      <c r="GQ639" s="133"/>
      <c r="GR639" s="133"/>
      <c r="GS639" s="133"/>
    </row>
    <row r="640" spans="1:20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c r="CQ640" s="133"/>
      <c r="CR640" s="133"/>
      <c r="CS640" s="133"/>
      <c r="CT640" s="133"/>
      <c r="CU640" s="133"/>
      <c r="CV640" s="133"/>
      <c r="CW640" s="133"/>
      <c r="CX640" s="133"/>
      <c r="CY640" s="133"/>
      <c r="CZ640" s="133"/>
      <c r="DA640" s="133"/>
      <c r="DB640" s="133"/>
      <c r="DC640" s="133"/>
      <c r="DD640" s="133"/>
      <c r="DE640" s="133"/>
      <c r="DF640" s="133"/>
      <c r="DG640" s="133"/>
      <c r="DH640" s="133"/>
      <c r="DI640" s="133"/>
      <c r="DJ640" s="133"/>
      <c r="DK640" s="133"/>
      <c r="DL640" s="133"/>
      <c r="DM640" s="133"/>
      <c r="DN640" s="133"/>
      <c r="DO640" s="133"/>
      <c r="DP640" s="133"/>
      <c r="DQ640" s="133"/>
      <c r="DR640" s="133"/>
      <c r="DS640" s="133"/>
      <c r="DT640" s="133"/>
      <c r="DU640" s="133"/>
      <c r="DV640" s="133"/>
      <c r="DW640" s="133"/>
      <c r="DX640" s="133"/>
      <c r="DY640" s="133"/>
      <c r="DZ640" s="133"/>
      <c r="EA640" s="133"/>
      <c r="EB640" s="133"/>
      <c r="EC640" s="133"/>
      <c r="ED640" s="133"/>
      <c r="EE640" s="133"/>
      <c r="EF640" s="133"/>
      <c r="EG640" s="133"/>
      <c r="EH640" s="133"/>
      <c r="EI640" s="133"/>
      <c r="EJ640" s="133"/>
      <c r="EK640" s="133"/>
      <c r="EL640" s="133"/>
      <c r="EM640" s="133"/>
      <c r="EN640" s="133"/>
      <c r="EO640" s="133"/>
      <c r="EP640" s="133"/>
      <c r="EQ640" s="133"/>
      <c r="ER640" s="133"/>
      <c r="ES640" s="133"/>
      <c r="ET640" s="133"/>
      <c r="EU640" s="133"/>
      <c r="EV640" s="133"/>
      <c r="EW640" s="133"/>
      <c r="EX640" s="133"/>
      <c r="EY640" s="133"/>
      <c r="EZ640" s="133"/>
      <c r="FA640" s="133"/>
      <c r="FB640" s="133"/>
      <c r="FC640" s="133"/>
      <c r="FD640" s="133"/>
      <c r="FE640" s="133"/>
      <c r="FF640" s="133"/>
      <c r="FG640" s="133"/>
      <c r="FH640" s="133"/>
      <c r="FI640" s="133"/>
      <c r="FJ640" s="133"/>
      <c r="FK640" s="133"/>
      <c r="FL640" s="133"/>
      <c r="FM640" s="133"/>
      <c r="FN640" s="133"/>
      <c r="FO640" s="133"/>
      <c r="FP640" s="133"/>
      <c r="FQ640" s="133"/>
      <c r="FR640" s="133"/>
      <c r="FS640" s="133"/>
      <c r="FT640" s="133"/>
      <c r="FU640" s="133"/>
      <c r="FV640" s="133"/>
      <c r="FW640" s="133"/>
      <c r="FX640" s="133"/>
      <c r="FY640" s="133"/>
      <c r="FZ640" s="133"/>
      <c r="GA640" s="133"/>
      <c r="GB640" s="133"/>
      <c r="GC640" s="133"/>
      <c r="GD640" s="133"/>
      <c r="GE640" s="133"/>
      <c r="GF640" s="133"/>
      <c r="GG640" s="133"/>
      <c r="GH640" s="133"/>
      <c r="GI640" s="133"/>
      <c r="GJ640" s="133"/>
      <c r="GK640" s="133"/>
      <c r="GL640" s="133"/>
      <c r="GM640" s="133"/>
      <c r="GN640" s="133"/>
      <c r="GO640" s="133"/>
      <c r="GP640" s="133"/>
      <c r="GQ640" s="133"/>
      <c r="GR640" s="133"/>
      <c r="GS640" s="133"/>
    </row>
    <row r="641" spans="1:20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c r="CQ641" s="133"/>
      <c r="CR641" s="133"/>
      <c r="CS641" s="133"/>
      <c r="CT641" s="133"/>
      <c r="CU641" s="133"/>
      <c r="CV641" s="133"/>
      <c r="CW641" s="133"/>
      <c r="CX641" s="133"/>
      <c r="CY641" s="133"/>
      <c r="CZ641" s="133"/>
      <c r="DA641" s="133"/>
      <c r="DB641" s="133"/>
      <c r="DC641" s="133"/>
      <c r="DD641" s="133"/>
      <c r="DE641" s="133"/>
      <c r="DF641" s="133"/>
      <c r="DG641" s="133"/>
      <c r="DH641" s="133"/>
      <c r="DI641" s="133"/>
      <c r="DJ641" s="133"/>
      <c r="DK641" s="133"/>
      <c r="DL641" s="133"/>
      <c r="DM641" s="133"/>
      <c r="DN641" s="133"/>
      <c r="DO641" s="133"/>
      <c r="DP641" s="133"/>
      <c r="DQ641" s="133"/>
      <c r="DR641" s="133"/>
      <c r="DS641" s="133"/>
      <c r="DT641" s="133"/>
      <c r="DU641" s="133"/>
      <c r="DV641" s="133"/>
      <c r="DW641" s="133"/>
      <c r="DX641" s="133"/>
      <c r="DY641" s="133"/>
      <c r="DZ641" s="133"/>
      <c r="EA641" s="133"/>
      <c r="EB641" s="133"/>
      <c r="EC641" s="133"/>
      <c r="ED641" s="133"/>
      <c r="EE641" s="133"/>
      <c r="EF641" s="133"/>
      <c r="EG641" s="133"/>
      <c r="EH641" s="133"/>
      <c r="EI641" s="133"/>
      <c r="EJ641" s="133"/>
      <c r="EK641" s="133"/>
      <c r="EL641" s="133"/>
      <c r="EM641" s="133"/>
      <c r="EN641" s="133"/>
      <c r="EO641" s="133"/>
      <c r="EP641" s="133"/>
      <c r="EQ641" s="133"/>
      <c r="ER641" s="133"/>
      <c r="ES641" s="133"/>
      <c r="ET641" s="133"/>
      <c r="EU641" s="133"/>
      <c r="EV641" s="133"/>
      <c r="EW641" s="133"/>
      <c r="EX641" s="133"/>
      <c r="EY641" s="133"/>
      <c r="EZ641" s="133"/>
      <c r="FA641" s="133"/>
      <c r="FB641" s="133"/>
      <c r="FC641" s="133"/>
      <c r="FD641" s="133"/>
      <c r="FE641" s="133"/>
      <c r="FF641" s="133"/>
      <c r="FG641" s="133"/>
      <c r="FH641" s="133"/>
      <c r="FI641" s="133"/>
      <c r="FJ641" s="133"/>
      <c r="FK641" s="133"/>
      <c r="FL641" s="133"/>
      <c r="FM641" s="133"/>
      <c r="FN641" s="133"/>
      <c r="FO641" s="133"/>
      <c r="FP641" s="133"/>
      <c r="FQ641" s="133"/>
      <c r="FR641" s="133"/>
      <c r="FS641" s="133"/>
      <c r="FT641" s="133"/>
      <c r="FU641" s="133"/>
      <c r="FV641" s="133"/>
      <c r="FW641" s="133"/>
      <c r="FX641" s="133"/>
      <c r="FY641" s="133"/>
      <c r="FZ641" s="133"/>
      <c r="GA641" s="133"/>
      <c r="GB641" s="133"/>
      <c r="GC641" s="133"/>
      <c r="GD641" s="133"/>
      <c r="GE641" s="133"/>
      <c r="GF641" s="133"/>
      <c r="GG641" s="133"/>
      <c r="GH641" s="133"/>
      <c r="GI641" s="133"/>
      <c r="GJ641" s="133"/>
      <c r="GK641" s="133"/>
      <c r="GL641" s="133"/>
      <c r="GM641" s="133"/>
      <c r="GN641" s="133"/>
      <c r="GO641" s="133"/>
      <c r="GP641" s="133"/>
      <c r="GQ641" s="133"/>
      <c r="GR641" s="133"/>
      <c r="GS641" s="133"/>
    </row>
    <row r="642" spans="1:20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133"/>
      <c r="BL642" s="133"/>
      <c r="BM642" s="133"/>
      <c r="BN642" s="133"/>
      <c r="BO642" s="133"/>
      <c r="BP642" s="133"/>
      <c r="BQ642" s="133"/>
      <c r="BR642" s="133"/>
      <c r="BS642" s="133"/>
      <c r="BT642" s="133"/>
      <c r="BU642" s="133"/>
      <c r="BV642" s="133"/>
      <c r="BW642" s="133"/>
      <c r="BX642" s="133"/>
      <c r="BY642" s="133"/>
      <c r="BZ642" s="133"/>
      <c r="CA642" s="133"/>
      <c r="CB642" s="133"/>
      <c r="CC642" s="133"/>
      <c r="CD642" s="133"/>
      <c r="CE642" s="133"/>
      <c r="CF642" s="133"/>
      <c r="CG642" s="133"/>
      <c r="CH642" s="133"/>
      <c r="CI642" s="133"/>
      <c r="CJ642" s="133"/>
      <c r="CK642" s="133"/>
      <c r="CL642" s="133"/>
      <c r="CM642" s="133"/>
      <c r="CN642" s="133"/>
      <c r="CO642" s="133"/>
      <c r="CP642" s="133"/>
      <c r="CQ642" s="133"/>
      <c r="CR642" s="133"/>
      <c r="CS642" s="133"/>
      <c r="CT642" s="133"/>
      <c r="CU642" s="133"/>
      <c r="CV642" s="133"/>
      <c r="CW642" s="133"/>
      <c r="CX642" s="133"/>
      <c r="CY642" s="133"/>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3"/>
      <c r="EA642" s="133"/>
      <c r="EB642" s="133"/>
      <c r="EC642" s="133"/>
      <c r="ED642" s="133"/>
      <c r="EE642" s="133"/>
      <c r="EF642" s="133"/>
      <c r="EG642" s="133"/>
      <c r="EH642" s="133"/>
      <c r="EI642" s="133"/>
      <c r="EJ642" s="133"/>
      <c r="EK642" s="133"/>
      <c r="EL642" s="133"/>
      <c r="EM642" s="133"/>
      <c r="EN642" s="133"/>
      <c r="EO642" s="133"/>
      <c r="EP642" s="133"/>
      <c r="EQ642" s="133"/>
      <c r="ER642" s="133"/>
      <c r="ES642" s="133"/>
      <c r="ET642" s="133"/>
      <c r="EU642" s="133"/>
      <c r="EV642" s="133"/>
      <c r="EW642" s="133"/>
      <c r="EX642" s="133"/>
      <c r="EY642" s="133"/>
      <c r="EZ642" s="133"/>
      <c r="FA642" s="133"/>
      <c r="FB642" s="133"/>
      <c r="FC642" s="133"/>
      <c r="FD642" s="133"/>
      <c r="FE642" s="133"/>
      <c r="FF642" s="133"/>
      <c r="FG642" s="133"/>
      <c r="FH642" s="133"/>
      <c r="FI642" s="133"/>
      <c r="FJ642" s="133"/>
      <c r="FK642" s="133"/>
      <c r="FL642" s="133"/>
      <c r="FM642" s="133"/>
      <c r="FN642" s="133"/>
      <c r="FO642" s="133"/>
      <c r="FP642" s="133"/>
      <c r="FQ642" s="133"/>
      <c r="FR642" s="133"/>
      <c r="FS642" s="133"/>
      <c r="FT642" s="133"/>
      <c r="FU642" s="133"/>
      <c r="FV642" s="133"/>
      <c r="FW642" s="133"/>
      <c r="FX642" s="133"/>
      <c r="FY642" s="133"/>
      <c r="FZ642" s="133"/>
      <c r="GA642" s="133"/>
      <c r="GB642" s="133"/>
      <c r="GC642" s="133"/>
      <c r="GD642" s="133"/>
      <c r="GE642" s="133"/>
      <c r="GF642" s="133"/>
      <c r="GG642" s="133"/>
      <c r="GH642" s="133"/>
      <c r="GI642" s="133"/>
      <c r="GJ642" s="133"/>
      <c r="GK642" s="133"/>
      <c r="GL642" s="133"/>
      <c r="GM642" s="133"/>
      <c r="GN642" s="133"/>
      <c r="GO642" s="133"/>
      <c r="GP642" s="133"/>
      <c r="GQ642" s="133"/>
      <c r="GR642" s="133"/>
      <c r="GS642" s="133"/>
    </row>
    <row r="643" spans="1:20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c r="CQ643" s="133"/>
      <c r="CR643" s="133"/>
      <c r="CS643" s="133"/>
      <c r="CT643" s="133"/>
      <c r="CU643" s="133"/>
      <c r="CV643" s="133"/>
      <c r="CW643" s="133"/>
      <c r="CX643" s="133"/>
      <c r="CY643" s="133"/>
      <c r="CZ643" s="133"/>
      <c r="DA643" s="133"/>
      <c r="DB643" s="133"/>
      <c r="DC643" s="133"/>
      <c r="DD643" s="133"/>
      <c r="DE643" s="133"/>
      <c r="DF643" s="133"/>
      <c r="DG643" s="133"/>
      <c r="DH643" s="133"/>
      <c r="DI643" s="133"/>
      <c r="DJ643" s="133"/>
      <c r="DK643" s="133"/>
      <c r="DL643" s="133"/>
      <c r="DM643" s="133"/>
      <c r="DN643" s="133"/>
      <c r="DO643" s="133"/>
      <c r="DP643" s="133"/>
      <c r="DQ643" s="133"/>
      <c r="DR643" s="133"/>
      <c r="DS643" s="133"/>
      <c r="DT643" s="133"/>
      <c r="DU643" s="133"/>
      <c r="DV643" s="133"/>
      <c r="DW643" s="133"/>
      <c r="DX643" s="133"/>
      <c r="DY643" s="133"/>
      <c r="DZ643" s="133"/>
      <c r="EA643" s="133"/>
      <c r="EB643" s="133"/>
      <c r="EC643" s="133"/>
      <c r="ED643" s="133"/>
      <c r="EE643" s="133"/>
      <c r="EF643" s="133"/>
      <c r="EG643" s="133"/>
      <c r="EH643" s="133"/>
      <c r="EI643" s="133"/>
      <c r="EJ643" s="133"/>
      <c r="EK643" s="133"/>
      <c r="EL643" s="133"/>
      <c r="EM643" s="133"/>
      <c r="EN643" s="133"/>
      <c r="EO643" s="133"/>
      <c r="EP643" s="133"/>
      <c r="EQ643" s="133"/>
      <c r="ER643" s="133"/>
      <c r="ES643" s="133"/>
      <c r="ET643" s="133"/>
      <c r="EU643" s="133"/>
      <c r="EV643" s="133"/>
      <c r="EW643" s="133"/>
      <c r="EX643" s="133"/>
      <c r="EY643" s="133"/>
      <c r="EZ643" s="133"/>
      <c r="FA643" s="133"/>
      <c r="FB643" s="133"/>
      <c r="FC643" s="133"/>
      <c r="FD643" s="133"/>
      <c r="FE643" s="133"/>
      <c r="FF643" s="133"/>
      <c r="FG643" s="133"/>
      <c r="FH643" s="133"/>
      <c r="FI643" s="133"/>
      <c r="FJ643" s="133"/>
      <c r="FK643" s="133"/>
      <c r="FL643" s="133"/>
      <c r="FM643" s="133"/>
      <c r="FN643" s="133"/>
      <c r="FO643" s="133"/>
      <c r="FP643" s="133"/>
      <c r="FQ643" s="133"/>
      <c r="FR643" s="133"/>
      <c r="FS643" s="133"/>
      <c r="FT643" s="133"/>
      <c r="FU643" s="133"/>
      <c r="FV643" s="133"/>
      <c r="FW643" s="133"/>
      <c r="FX643" s="133"/>
      <c r="FY643" s="133"/>
      <c r="FZ643" s="133"/>
      <c r="GA643" s="133"/>
      <c r="GB643" s="133"/>
      <c r="GC643" s="133"/>
      <c r="GD643" s="133"/>
      <c r="GE643" s="133"/>
      <c r="GF643" s="133"/>
      <c r="GG643" s="133"/>
      <c r="GH643" s="133"/>
      <c r="GI643" s="133"/>
      <c r="GJ643" s="133"/>
      <c r="GK643" s="133"/>
      <c r="GL643" s="133"/>
      <c r="GM643" s="133"/>
      <c r="GN643" s="133"/>
      <c r="GO643" s="133"/>
      <c r="GP643" s="133"/>
      <c r="GQ643" s="133"/>
      <c r="GR643" s="133"/>
      <c r="GS643" s="133"/>
    </row>
    <row r="644" spans="1:20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c r="CQ644" s="133"/>
      <c r="CR644" s="133"/>
      <c r="CS644" s="133"/>
      <c r="CT644" s="133"/>
      <c r="CU644" s="133"/>
      <c r="CV644" s="133"/>
      <c r="CW644" s="133"/>
      <c r="CX644" s="133"/>
      <c r="CY644" s="133"/>
      <c r="CZ644" s="133"/>
      <c r="DA644" s="133"/>
      <c r="DB644" s="133"/>
      <c r="DC644" s="133"/>
      <c r="DD644" s="133"/>
      <c r="DE644" s="133"/>
      <c r="DF644" s="133"/>
      <c r="DG644" s="133"/>
      <c r="DH644" s="133"/>
      <c r="DI644" s="133"/>
      <c r="DJ644" s="133"/>
      <c r="DK644" s="133"/>
      <c r="DL644" s="133"/>
      <c r="DM644" s="133"/>
      <c r="DN644" s="133"/>
      <c r="DO644" s="133"/>
      <c r="DP644" s="133"/>
      <c r="DQ644" s="133"/>
      <c r="DR644" s="133"/>
      <c r="DS644" s="133"/>
      <c r="DT644" s="133"/>
      <c r="DU644" s="133"/>
      <c r="DV644" s="133"/>
      <c r="DW644" s="133"/>
      <c r="DX644" s="133"/>
      <c r="DY644" s="133"/>
      <c r="DZ644" s="133"/>
      <c r="EA644" s="133"/>
      <c r="EB644" s="133"/>
      <c r="EC644" s="133"/>
      <c r="ED644" s="133"/>
      <c r="EE644" s="133"/>
      <c r="EF644" s="133"/>
      <c r="EG644" s="133"/>
      <c r="EH644" s="133"/>
      <c r="EI644" s="133"/>
      <c r="EJ644" s="133"/>
      <c r="EK644" s="133"/>
      <c r="EL644" s="133"/>
      <c r="EM644" s="133"/>
      <c r="EN644" s="133"/>
      <c r="EO644" s="133"/>
      <c r="EP644" s="133"/>
      <c r="EQ644" s="133"/>
      <c r="ER644" s="133"/>
      <c r="ES644" s="133"/>
      <c r="ET644" s="133"/>
      <c r="EU644" s="133"/>
      <c r="EV644" s="133"/>
      <c r="EW644" s="133"/>
      <c r="EX644" s="133"/>
      <c r="EY644" s="133"/>
      <c r="EZ644" s="133"/>
      <c r="FA644" s="133"/>
      <c r="FB644" s="133"/>
      <c r="FC644" s="133"/>
      <c r="FD644" s="133"/>
      <c r="FE644" s="133"/>
      <c r="FF644" s="133"/>
      <c r="FG644" s="133"/>
      <c r="FH644" s="133"/>
      <c r="FI644" s="133"/>
      <c r="FJ644" s="133"/>
      <c r="FK644" s="133"/>
      <c r="FL644" s="133"/>
      <c r="FM644" s="133"/>
      <c r="FN644" s="133"/>
      <c r="FO644" s="133"/>
      <c r="FP644" s="133"/>
      <c r="FQ644" s="133"/>
      <c r="FR644" s="133"/>
      <c r="FS644" s="133"/>
      <c r="FT644" s="133"/>
      <c r="FU644" s="133"/>
      <c r="FV644" s="133"/>
      <c r="FW644" s="133"/>
      <c r="FX644" s="133"/>
      <c r="FY644" s="133"/>
      <c r="FZ644" s="133"/>
      <c r="GA644" s="133"/>
      <c r="GB644" s="133"/>
      <c r="GC644" s="133"/>
      <c r="GD644" s="133"/>
      <c r="GE644" s="133"/>
      <c r="GF644" s="133"/>
      <c r="GG644" s="133"/>
      <c r="GH644" s="133"/>
      <c r="GI644" s="133"/>
      <c r="GJ644" s="133"/>
      <c r="GK644" s="133"/>
      <c r="GL644" s="133"/>
      <c r="GM644" s="133"/>
      <c r="GN644" s="133"/>
      <c r="GO644" s="133"/>
      <c r="GP644" s="133"/>
      <c r="GQ644" s="133"/>
      <c r="GR644" s="133"/>
      <c r="GS644" s="133"/>
    </row>
    <row r="645" spans="1:20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c r="CQ645" s="133"/>
      <c r="CR645" s="133"/>
      <c r="CS645" s="133"/>
      <c r="CT645" s="133"/>
      <c r="CU645" s="133"/>
      <c r="CV645" s="133"/>
      <c r="CW645" s="133"/>
      <c r="CX645" s="133"/>
      <c r="CY645" s="133"/>
      <c r="CZ645" s="133"/>
      <c r="DA645" s="133"/>
      <c r="DB645" s="133"/>
      <c r="DC645" s="133"/>
      <c r="DD645" s="133"/>
      <c r="DE645" s="133"/>
      <c r="DF645" s="133"/>
      <c r="DG645" s="133"/>
      <c r="DH645" s="133"/>
      <c r="DI645" s="133"/>
      <c r="DJ645" s="133"/>
      <c r="DK645" s="133"/>
      <c r="DL645" s="133"/>
      <c r="DM645" s="133"/>
      <c r="DN645" s="133"/>
      <c r="DO645" s="133"/>
      <c r="DP645" s="133"/>
      <c r="DQ645" s="133"/>
      <c r="DR645" s="133"/>
      <c r="DS645" s="133"/>
      <c r="DT645" s="133"/>
      <c r="DU645" s="133"/>
      <c r="DV645" s="133"/>
      <c r="DW645" s="133"/>
      <c r="DX645" s="133"/>
      <c r="DY645" s="133"/>
      <c r="DZ645" s="133"/>
      <c r="EA645" s="133"/>
      <c r="EB645" s="133"/>
      <c r="EC645" s="133"/>
      <c r="ED645" s="133"/>
      <c r="EE645" s="133"/>
      <c r="EF645" s="133"/>
      <c r="EG645" s="133"/>
      <c r="EH645" s="133"/>
      <c r="EI645" s="133"/>
      <c r="EJ645" s="133"/>
      <c r="EK645" s="133"/>
      <c r="EL645" s="133"/>
      <c r="EM645" s="133"/>
      <c r="EN645" s="133"/>
      <c r="EO645" s="133"/>
      <c r="EP645" s="133"/>
      <c r="EQ645" s="133"/>
      <c r="ER645" s="133"/>
      <c r="ES645" s="133"/>
      <c r="ET645" s="133"/>
      <c r="EU645" s="133"/>
      <c r="EV645" s="133"/>
      <c r="EW645" s="133"/>
      <c r="EX645" s="133"/>
      <c r="EY645" s="133"/>
      <c r="EZ645" s="133"/>
      <c r="FA645" s="133"/>
      <c r="FB645" s="133"/>
      <c r="FC645" s="133"/>
      <c r="FD645" s="133"/>
      <c r="FE645" s="133"/>
      <c r="FF645" s="133"/>
      <c r="FG645" s="133"/>
      <c r="FH645" s="133"/>
      <c r="FI645" s="133"/>
      <c r="FJ645" s="133"/>
      <c r="FK645" s="133"/>
      <c r="FL645" s="133"/>
      <c r="FM645" s="133"/>
      <c r="FN645" s="133"/>
      <c r="FO645" s="133"/>
      <c r="FP645" s="133"/>
      <c r="FQ645" s="133"/>
      <c r="FR645" s="133"/>
      <c r="FS645" s="133"/>
      <c r="FT645" s="133"/>
      <c r="FU645" s="133"/>
      <c r="FV645" s="133"/>
      <c r="FW645" s="133"/>
      <c r="FX645" s="133"/>
      <c r="FY645" s="133"/>
      <c r="FZ645" s="133"/>
      <c r="GA645" s="133"/>
      <c r="GB645" s="133"/>
      <c r="GC645" s="133"/>
      <c r="GD645" s="133"/>
      <c r="GE645" s="133"/>
      <c r="GF645" s="133"/>
      <c r="GG645" s="133"/>
      <c r="GH645" s="133"/>
      <c r="GI645" s="133"/>
      <c r="GJ645" s="133"/>
      <c r="GK645" s="133"/>
      <c r="GL645" s="133"/>
      <c r="GM645" s="133"/>
      <c r="GN645" s="133"/>
      <c r="GO645" s="133"/>
      <c r="GP645" s="133"/>
      <c r="GQ645" s="133"/>
      <c r="GR645" s="133"/>
      <c r="GS645" s="133"/>
    </row>
    <row r="646" spans="1:20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c r="CQ646" s="133"/>
      <c r="CR646" s="133"/>
      <c r="CS646" s="133"/>
      <c r="CT646" s="133"/>
      <c r="CU646" s="133"/>
      <c r="CV646" s="133"/>
      <c r="CW646" s="133"/>
      <c r="CX646" s="133"/>
      <c r="CY646" s="133"/>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3"/>
      <c r="EA646" s="133"/>
      <c r="EB646" s="133"/>
      <c r="EC646" s="133"/>
      <c r="ED646" s="133"/>
      <c r="EE646" s="133"/>
      <c r="EF646" s="133"/>
      <c r="EG646" s="133"/>
      <c r="EH646" s="133"/>
      <c r="EI646" s="133"/>
      <c r="EJ646" s="133"/>
      <c r="EK646" s="133"/>
      <c r="EL646" s="133"/>
      <c r="EM646" s="133"/>
      <c r="EN646" s="133"/>
      <c r="EO646" s="133"/>
      <c r="EP646" s="133"/>
      <c r="EQ646" s="133"/>
      <c r="ER646" s="133"/>
      <c r="ES646" s="133"/>
      <c r="ET646" s="133"/>
      <c r="EU646" s="133"/>
      <c r="EV646" s="133"/>
      <c r="EW646" s="133"/>
      <c r="EX646" s="133"/>
      <c r="EY646" s="133"/>
      <c r="EZ646" s="133"/>
      <c r="FA646" s="133"/>
      <c r="FB646" s="133"/>
      <c r="FC646" s="133"/>
      <c r="FD646" s="133"/>
      <c r="FE646" s="133"/>
      <c r="FF646" s="133"/>
      <c r="FG646" s="133"/>
      <c r="FH646" s="133"/>
      <c r="FI646" s="133"/>
      <c r="FJ646" s="133"/>
      <c r="FK646" s="133"/>
      <c r="FL646" s="133"/>
      <c r="FM646" s="133"/>
      <c r="FN646" s="133"/>
      <c r="FO646" s="133"/>
      <c r="FP646" s="133"/>
      <c r="FQ646" s="133"/>
      <c r="FR646" s="133"/>
      <c r="FS646" s="133"/>
      <c r="FT646" s="133"/>
      <c r="FU646" s="133"/>
      <c r="FV646" s="133"/>
      <c r="FW646" s="133"/>
      <c r="FX646" s="133"/>
      <c r="FY646" s="133"/>
      <c r="FZ646" s="133"/>
      <c r="GA646" s="133"/>
      <c r="GB646" s="133"/>
      <c r="GC646" s="133"/>
      <c r="GD646" s="133"/>
      <c r="GE646" s="133"/>
      <c r="GF646" s="133"/>
      <c r="GG646" s="133"/>
      <c r="GH646" s="133"/>
      <c r="GI646" s="133"/>
      <c r="GJ646" s="133"/>
      <c r="GK646" s="133"/>
      <c r="GL646" s="133"/>
      <c r="GM646" s="133"/>
      <c r="GN646" s="133"/>
      <c r="GO646" s="133"/>
      <c r="GP646" s="133"/>
      <c r="GQ646" s="133"/>
      <c r="GR646" s="133"/>
      <c r="GS646" s="133"/>
    </row>
    <row r="647" spans="1:20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c r="CQ647" s="133"/>
      <c r="CR647" s="133"/>
      <c r="CS647" s="133"/>
      <c r="CT647" s="133"/>
      <c r="CU647" s="133"/>
      <c r="CV647" s="133"/>
      <c r="CW647" s="133"/>
      <c r="CX647" s="133"/>
      <c r="CY647" s="133"/>
      <c r="CZ647" s="133"/>
      <c r="DA647" s="133"/>
      <c r="DB647" s="133"/>
      <c r="DC647" s="133"/>
      <c r="DD647" s="133"/>
      <c r="DE647" s="133"/>
      <c r="DF647" s="133"/>
      <c r="DG647" s="133"/>
      <c r="DH647" s="133"/>
      <c r="DI647" s="133"/>
      <c r="DJ647" s="133"/>
      <c r="DK647" s="133"/>
      <c r="DL647" s="133"/>
      <c r="DM647" s="133"/>
      <c r="DN647" s="133"/>
      <c r="DO647" s="133"/>
      <c r="DP647" s="133"/>
      <c r="DQ647" s="133"/>
      <c r="DR647" s="133"/>
      <c r="DS647" s="133"/>
      <c r="DT647" s="133"/>
      <c r="DU647" s="133"/>
      <c r="DV647" s="133"/>
      <c r="DW647" s="133"/>
      <c r="DX647" s="133"/>
      <c r="DY647" s="133"/>
      <c r="DZ647" s="133"/>
      <c r="EA647" s="133"/>
      <c r="EB647" s="133"/>
      <c r="EC647" s="133"/>
      <c r="ED647" s="133"/>
      <c r="EE647" s="133"/>
      <c r="EF647" s="133"/>
      <c r="EG647" s="133"/>
      <c r="EH647" s="133"/>
      <c r="EI647" s="133"/>
      <c r="EJ647" s="133"/>
      <c r="EK647" s="133"/>
      <c r="EL647" s="133"/>
      <c r="EM647" s="133"/>
      <c r="EN647" s="133"/>
      <c r="EO647" s="133"/>
      <c r="EP647" s="133"/>
      <c r="EQ647" s="133"/>
      <c r="ER647" s="133"/>
      <c r="ES647" s="133"/>
      <c r="ET647" s="133"/>
      <c r="EU647" s="133"/>
      <c r="EV647" s="133"/>
      <c r="EW647" s="133"/>
      <c r="EX647" s="133"/>
      <c r="EY647" s="133"/>
      <c r="EZ647" s="133"/>
      <c r="FA647" s="133"/>
      <c r="FB647" s="133"/>
      <c r="FC647" s="133"/>
      <c r="FD647" s="133"/>
      <c r="FE647" s="133"/>
      <c r="FF647" s="133"/>
      <c r="FG647" s="133"/>
      <c r="FH647" s="133"/>
      <c r="FI647" s="133"/>
      <c r="FJ647" s="133"/>
      <c r="FK647" s="133"/>
      <c r="FL647" s="133"/>
      <c r="FM647" s="133"/>
      <c r="FN647" s="133"/>
      <c r="FO647" s="133"/>
      <c r="FP647" s="133"/>
      <c r="FQ647" s="133"/>
      <c r="FR647" s="133"/>
      <c r="FS647" s="133"/>
      <c r="FT647" s="133"/>
      <c r="FU647" s="133"/>
      <c r="FV647" s="133"/>
      <c r="FW647" s="133"/>
      <c r="FX647" s="133"/>
      <c r="FY647" s="133"/>
      <c r="FZ647" s="133"/>
      <c r="GA647" s="133"/>
      <c r="GB647" s="133"/>
      <c r="GC647" s="133"/>
      <c r="GD647" s="133"/>
      <c r="GE647" s="133"/>
      <c r="GF647" s="133"/>
      <c r="GG647" s="133"/>
      <c r="GH647" s="133"/>
      <c r="GI647" s="133"/>
      <c r="GJ647" s="133"/>
      <c r="GK647" s="133"/>
      <c r="GL647" s="133"/>
      <c r="GM647" s="133"/>
      <c r="GN647" s="133"/>
      <c r="GO647" s="133"/>
      <c r="GP647" s="133"/>
      <c r="GQ647" s="133"/>
      <c r="GR647" s="133"/>
      <c r="GS647" s="133"/>
    </row>
    <row r="648" spans="1:20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c r="CQ648" s="133"/>
      <c r="CR648" s="133"/>
      <c r="CS648" s="133"/>
      <c r="CT648" s="133"/>
      <c r="CU648" s="133"/>
      <c r="CV648" s="133"/>
      <c r="CW648" s="133"/>
      <c r="CX648" s="133"/>
      <c r="CY648" s="133"/>
      <c r="CZ648" s="133"/>
      <c r="DA648" s="133"/>
      <c r="DB648" s="133"/>
      <c r="DC648" s="133"/>
      <c r="DD648" s="133"/>
      <c r="DE648" s="133"/>
      <c r="DF648" s="133"/>
      <c r="DG648" s="133"/>
      <c r="DH648" s="133"/>
      <c r="DI648" s="133"/>
      <c r="DJ648" s="133"/>
      <c r="DK648" s="133"/>
      <c r="DL648" s="133"/>
      <c r="DM648" s="133"/>
      <c r="DN648" s="133"/>
      <c r="DO648" s="133"/>
      <c r="DP648" s="133"/>
      <c r="DQ648" s="133"/>
      <c r="DR648" s="133"/>
      <c r="DS648" s="133"/>
      <c r="DT648" s="133"/>
      <c r="DU648" s="133"/>
      <c r="DV648" s="133"/>
      <c r="DW648" s="133"/>
      <c r="DX648" s="133"/>
      <c r="DY648" s="133"/>
      <c r="DZ648" s="133"/>
      <c r="EA648" s="133"/>
      <c r="EB648" s="133"/>
      <c r="EC648" s="133"/>
      <c r="ED648" s="133"/>
      <c r="EE648" s="133"/>
      <c r="EF648" s="133"/>
      <c r="EG648" s="133"/>
      <c r="EH648" s="133"/>
      <c r="EI648" s="133"/>
      <c r="EJ648" s="133"/>
      <c r="EK648" s="133"/>
      <c r="EL648" s="133"/>
      <c r="EM648" s="133"/>
      <c r="EN648" s="133"/>
      <c r="EO648" s="133"/>
      <c r="EP648" s="133"/>
      <c r="EQ648" s="133"/>
      <c r="ER648" s="133"/>
      <c r="ES648" s="133"/>
      <c r="ET648" s="133"/>
      <c r="EU648" s="133"/>
      <c r="EV648" s="133"/>
      <c r="EW648" s="133"/>
      <c r="EX648" s="133"/>
      <c r="EY648" s="133"/>
      <c r="EZ648" s="133"/>
      <c r="FA648" s="133"/>
      <c r="FB648" s="133"/>
      <c r="FC648" s="133"/>
      <c r="FD648" s="133"/>
      <c r="FE648" s="133"/>
      <c r="FF648" s="133"/>
      <c r="FG648" s="133"/>
      <c r="FH648" s="133"/>
      <c r="FI648" s="133"/>
      <c r="FJ648" s="133"/>
      <c r="FK648" s="133"/>
      <c r="FL648" s="133"/>
      <c r="FM648" s="133"/>
      <c r="FN648" s="133"/>
      <c r="FO648" s="133"/>
      <c r="FP648" s="133"/>
      <c r="FQ648" s="133"/>
      <c r="FR648" s="133"/>
      <c r="FS648" s="133"/>
      <c r="FT648" s="133"/>
      <c r="FU648" s="133"/>
      <c r="FV648" s="133"/>
      <c r="FW648" s="133"/>
      <c r="FX648" s="133"/>
      <c r="FY648" s="133"/>
      <c r="FZ648" s="133"/>
      <c r="GA648" s="133"/>
      <c r="GB648" s="133"/>
      <c r="GC648" s="133"/>
      <c r="GD648" s="133"/>
      <c r="GE648" s="133"/>
      <c r="GF648" s="133"/>
      <c r="GG648" s="133"/>
      <c r="GH648" s="133"/>
      <c r="GI648" s="133"/>
      <c r="GJ648" s="133"/>
      <c r="GK648" s="133"/>
      <c r="GL648" s="133"/>
      <c r="GM648" s="133"/>
      <c r="GN648" s="133"/>
      <c r="GO648" s="133"/>
      <c r="GP648" s="133"/>
      <c r="GQ648" s="133"/>
      <c r="GR648" s="133"/>
      <c r="GS648" s="133"/>
    </row>
    <row r="649" spans="1:20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c r="CQ649" s="133"/>
      <c r="CR649" s="133"/>
      <c r="CS649" s="133"/>
      <c r="CT649" s="133"/>
      <c r="CU649" s="133"/>
      <c r="CV649" s="133"/>
      <c r="CW649" s="133"/>
      <c r="CX649" s="133"/>
      <c r="CY649" s="133"/>
      <c r="CZ649" s="133"/>
      <c r="DA649" s="133"/>
      <c r="DB649" s="133"/>
      <c r="DC649" s="133"/>
      <c r="DD649" s="133"/>
      <c r="DE649" s="133"/>
      <c r="DF649" s="133"/>
      <c r="DG649" s="133"/>
      <c r="DH649" s="133"/>
      <c r="DI649" s="133"/>
      <c r="DJ649" s="133"/>
      <c r="DK649" s="133"/>
      <c r="DL649" s="133"/>
      <c r="DM649" s="133"/>
      <c r="DN649" s="133"/>
      <c r="DO649" s="133"/>
      <c r="DP649" s="133"/>
      <c r="DQ649" s="133"/>
      <c r="DR649" s="133"/>
      <c r="DS649" s="133"/>
      <c r="DT649" s="133"/>
      <c r="DU649" s="133"/>
      <c r="DV649" s="133"/>
      <c r="DW649" s="133"/>
      <c r="DX649" s="133"/>
      <c r="DY649" s="133"/>
      <c r="DZ649" s="133"/>
      <c r="EA649" s="133"/>
      <c r="EB649" s="133"/>
      <c r="EC649" s="133"/>
      <c r="ED649" s="133"/>
      <c r="EE649" s="133"/>
      <c r="EF649" s="133"/>
      <c r="EG649" s="133"/>
      <c r="EH649" s="133"/>
      <c r="EI649" s="133"/>
      <c r="EJ649" s="133"/>
      <c r="EK649" s="133"/>
      <c r="EL649" s="133"/>
      <c r="EM649" s="133"/>
      <c r="EN649" s="133"/>
      <c r="EO649" s="133"/>
      <c r="EP649" s="133"/>
      <c r="EQ649" s="133"/>
      <c r="ER649" s="133"/>
      <c r="ES649" s="133"/>
      <c r="ET649" s="133"/>
      <c r="EU649" s="133"/>
      <c r="EV649" s="133"/>
      <c r="EW649" s="133"/>
      <c r="EX649" s="133"/>
      <c r="EY649" s="133"/>
      <c r="EZ649" s="133"/>
      <c r="FA649" s="133"/>
      <c r="FB649" s="133"/>
      <c r="FC649" s="133"/>
      <c r="FD649" s="133"/>
      <c r="FE649" s="133"/>
      <c r="FF649" s="133"/>
      <c r="FG649" s="133"/>
      <c r="FH649" s="133"/>
      <c r="FI649" s="133"/>
      <c r="FJ649" s="133"/>
      <c r="FK649" s="133"/>
      <c r="FL649" s="133"/>
      <c r="FM649" s="133"/>
      <c r="FN649" s="133"/>
      <c r="FO649" s="133"/>
      <c r="FP649" s="133"/>
      <c r="FQ649" s="133"/>
      <c r="FR649" s="133"/>
      <c r="FS649" s="133"/>
      <c r="FT649" s="133"/>
      <c r="FU649" s="133"/>
      <c r="FV649" s="133"/>
      <c r="FW649" s="133"/>
      <c r="FX649" s="133"/>
      <c r="FY649" s="133"/>
      <c r="FZ649" s="133"/>
      <c r="GA649" s="133"/>
      <c r="GB649" s="133"/>
      <c r="GC649" s="133"/>
      <c r="GD649" s="133"/>
      <c r="GE649" s="133"/>
      <c r="GF649" s="133"/>
      <c r="GG649" s="133"/>
      <c r="GH649" s="133"/>
      <c r="GI649" s="133"/>
      <c r="GJ649" s="133"/>
      <c r="GK649" s="133"/>
      <c r="GL649" s="133"/>
      <c r="GM649" s="133"/>
      <c r="GN649" s="133"/>
      <c r="GO649" s="133"/>
      <c r="GP649" s="133"/>
      <c r="GQ649" s="133"/>
      <c r="GR649" s="133"/>
      <c r="GS649" s="133"/>
    </row>
    <row r="650" spans="1:20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133"/>
      <c r="BL650" s="133"/>
      <c r="BM650" s="133"/>
      <c r="BN650" s="133"/>
      <c r="BO650" s="133"/>
      <c r="BP650" s="133"/>
      <c r="BQ650" s="133"/>
      <c r="BR650" s="133"/>
      <c r="BS650" s="133"/>
      <c r="BT650" s="133"/>
      <c r="BU650" s="133"/>
      <c r="BV650" s="133"/>
      <c r="BW650" s="133"/>
      <c r="BX650" s="133"/>
      <c r="BY650" s="133"/>
      <c r="BZ650" s="133"/>
      <c r="CA650" s="133"/>
      <c r="CB650" s="133"/>
      <c r="CC650" s="133"/>
      <c r="CD650" s="133"/>
      <c r="CE650" s="133"/>
      <c r="CF650" s="133"/>
      <c r="CG650" s="133"/>
      <c r="CH650" s="133"/>
      <c r="CI650" s="133"/>
      <c r="CJ650" s="133"/>
      <c r="CK650" s="133"/>
      <c r="CL650" s="133"/>
      <c r="CM650" s="133"/>
      <c r="CN650" s="133"/>
      <c r="CO650" s="133"/>
      <c r="CP650" s="133"/>
      <c r="CQ650" s="133"/>
      <c r="CR650" s="133"/>
      <c r="CS650" s="133"/>
      <c r="CT650" s="133"/>
      <c r="CU650" s="133"/>
      <c r="CV650" s="133"/>
      <c r="CW650" s="133"/>
      <c r="CX650" s="133"/>
      <c r="CY650" s="133"/>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3"/>
      <c r="EA650" s="133"/>
      <c r="EB650" s="133"/>
      <c r="EC650" s="133"/>
      <c r="ED650" s="133"/>
      <c r="EE650" s="133"/>
      <c r="EF650" s="133"/>
      <c r="EG650" s="133"/>
      <c r="EH650" s="133"/>
      <c r="EI650" s="133"/>
      <c r="EJ650" s="133"/>
      <c r="EK650" s="133"/>
      <c r="EL650" s="133"/>
      <c r="EM650" s="133"/>
      <c r="EN650" s="133"/>
      <c r="EO650" s="133"/>
      <c r="EP650" s="133"/>
      <c r="EQ650" s="133"/>
      <c r="ER650" s="133"/>
      <c r="ES650" s="133"/>
      <c r="ET650" s="133"/>
      <c r="EU650" s="133"/>
      <c r="EV650" s="133"/>
      <c r="EW650" s="133"/>
      <c r="EX650" s="133"/>
      <c r="EY650" s="133"/>
      <c r="EZ650" s="133"/>
      <c r="FA650" s="133"/>
      <c r="FB650" s="133"/>
      <c r="FC650" s="133"/>
      <c r="FD650" s="133"/>
      <c r="FE650" s="133"/>
      <c r="FF650" s="133"/>
      <c r="FG650" s="133"/>
      <c r="FH650" s="133"/>
      <c r="FI650" s="133"/>
      <c r="FJ650" s="133"/>
      <c r="FK650" s="133"/>
      <c r="FL650" s="133"/>
      <c r="FM650" s="133"/>
      <c r="FN650" s="133"/>
      <c r="FO650" s="133"/>
      <c r="FP650" s="133"/>
      <c r="FQ650" s="133"/>
      <c r="FR650" s="133"/>
      <c r="FS650" s="133"/>
      <c r="FT650" s="133"/>
      <c r="FU650" s="133"/>
      <c r="FV650" s="133"/>
      <c r="FW650" s="133"/>
      <c r="FX650" s="133"/>
      <c r="FY650" s="133"/>
      <c r="FZ650" s="133"/>
      <c r="GA650" s="133"/>
      <c r="GB650" s="133"/>
      <c r="GC650" s="133"/>
      <c r="GD650" s="133"/>
      <c r="GE650" s="133"/>
      <c r="GF650" s="133"/>
      <c r="GG650" s="133"/>
      <c r="GH650" s="133"/>
      <c r="GI650" s="133"/>
      <c r="GJ650" s="133"/>
      <c r="GK650" s="133"/>
      <c r="GL650" s="133"/>
      <c r="GM650" s="133"/>
      <c r="GN650" s="133"/>
      <c r="GO650" s="133"/>
      <c r="GP650" s="133"/>
      <c r="GQ650" s="133"/>
      <c r="GR650" s="133"/>
      <c r="GS650" s="133"/>
    </row>
    <row r="651" spans="1:20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c r="CQ651" s="133"/>
      <c r="CR651" s="133"/>
      <c r="CS651" s="133"/>
      <c r="CT651" s="133"/>
      <c r="CU651" s="133"/>
      <c r="CV651" s="133"/>
      <c r="CW651" s="133"/>
      <c r="CX651" s="133"/>
      <c r="CY651" s="133"/>
      <c r="CZ651" s="133"/>
      <c r="DA651" s="133"/>
      <c r="DB651" s="133"/>
      <c r="DC651" s="133"/>
      <c r="DD651" s="133"/>
      <c r="DE651" s="133"/>
      <c r="DF651" s="133"/>
      <c r="DG651" s="133"/>
      <c r="DH651" s="133"/>
      <c r="DI651" s="133"/>
      <c r="DJ651" s="133"/>
      <c r="DK651" s="133"/>
      <c r="DL651" s="133"/>
      <c r="DM651" s="133"/>
      <c r="DN651" s="133"/>
      <c r="DO651" s="133"/>
      <c r="DP651" s="133"/>
      <c r="DQ651" s="133"/>
      <c r="DR651" s="133"/>
      <c r="DS651" s="133"/>
      <c r="DT651" s="133"/>
      <c r="DU651" s="133"/>
      <c r="DV651" s="133"/>
      <c r="DW651" s="133"/>
      <c r="DX651" s="133"/>
      <c r="DY651" s="133"/>
      <c r="DZ651" s="133"/>
      <c r="EA651" s="133"/>
      <c r="EB651" s="133"/>
      <c r="EC651" s="133"/>
      <c r="ED651" s="133"/>
      <c r="EE651" s="133"/>
      <c r="EF651" s="133"/>
      <c r="EG651" s="133"/>
      <c r="EH651" s="133"/>
      <c r="EI651" s="133"/>
      <c r="EJ651" s="133"/>
      <c r="EK651" s="133"/>
      <c r="EL651" s="133"/>
      <c r="EM651" s="133"/>
      <c r="EN651" s="133"/>
      <c r="EO651" s="133"/>
      <c r="EP651" s="133"/>
      <c r="EQ651" s="133"/>
      <c r="ER651" s="133"/>
      <c r="ES651" s="133"/>
      <c r="ET651" s="133"/>
      <c r="EU651" s="133"/>
      <c r="EV651" s="133"/>
      <c r="EW651" s="133"/>
      <c r="EX651" s="133"/>
      <c r="EY651" s="133"/>
      <c r="EZ651" s="133"/>
      <c r="FA651" s="133"/>
      <c r="FB651" s="133"/>
      <c r="FC651" s="133"/>
      <c r="FD651" s="133"/>
      <c r="FE651" s="133"/>
      <c r="FF651" s="133"/>
      <c r="FG651" s="133"/>
      <c r="FH651" s="133"/>
      <c r="FI651" s="133"/>
      <c r="FJ651" s="133"/>
      <c r="FK651" s="133"/>
      <c r="FL651" s="133"/>
      <c r="FM651" s="133"/>
      <c r="FN651" s="133"/>
      <c r="FO651" s="133"/>
      <c r="FP651" s="133"/>
      <c r="FQ651" s="133"/>
      <c r="FR651" s="133"/>
      <c r="FS651" s="133"/>
      <c r="FT651" s="133"/>
      <c r="FU651" s="133"/>
      <c r="FV651" s="133"/>
      <c r="FW651" s="133"/>
      <c r="FX651" s="133"/>
      <c r="FY651" s="133"/>
      <c r="FZ651" s="133"/>
      <c r="GA651" s="133"/>
      <c r="GB651" s="133"/>
      <c r="GC651" s="133"/>
      <c r="GD651" s="133"/>
      <c r="GE651" s="133"/>
      <c r="GF651" s="133"/>
      <c r="GG651" s="133"/>
      <c r="GH651" s="133"/>
      <c r="GI651" s="133"/>
      <c r="GJ651" s="133"/>
      <c r="GK651" s="133"/>
      <c r="GL651" s="133"/>
      <c r="GM651" s="133"/>
      <c r="GN651" s="133"/>
      <c r="GO651" s="133"/>
      <c r="GP651" s="133"/>
      <c r="GQ651" s="133"/>
      <c r="GR651" s="133"/>
      <c r="GS651" s="133"/>
    </row>
    <row r="652" spans="1:20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c r="CQ652" s="133"/>
      <c r="CR652" s="133"/>
      <c r="CS652" s="133"/>
      <c r="CT652" s="133"/>
      <c r="CU652" s="133"/>
      <c r="CV652" s="133"/>
      <c r="CW652" s="133"/>
      <c r="CX652" s="133"/>
      <c r="CY652" s="133"/>
      <c r="CZ652" s="133"/>
      <c r="DA652" s="133"/>
      <c r="DB652" s="133"/>
      <c r="DC652" s="133"/>
      <c r="DD652" s="133"/>
      <c r="DE652" s="133"/>
      <c r="DF652" s="133"/>
      <c r="DG652" s="133"/>
      <c r="DH652" s="133"/>
      <c r="DI652" s="133"/>
      <c r="DJ652" s="133"/>
      <c r="DK652" s="133"/>
      <c r="DL652" s="133"/>
      <c r="DM652" s="133"/>
      <c r="DN652" s="133"/>
      <c r="DO652" s="133"/>
      <c r="DP652" s="133"/>
      <c r="DQ652" s="133"/>
      <c r="DR652" s="133"/>
      <c r="DS652" s="133"/>
      <c r="DT652" s="133"/>
      <c r="DU652" s="133"/>
      <c r="DV652" s="133"/>
      <c r="DW652" s="133"/>
      <c r="DX652" s="133"/>
      <c r="DY652" s="133"/>
      <c r="DZ652" s="133"/>
      <c r="EA652" s="133"/>
      <c r="EB652" s="133"/>
      <c r="EC652" s="133"/>
      <c r="ED652" s="133"/>
      <c r="EE652" s="133"/>
      <c r="EF652" s="133"/>
      <c r="EG652" s="133"/>
      <c r="EH652" s="133"/>
      <c r="EI652" s="133"/>
      <c r="EJ652" s="133"/>
      <c r="EK652" s="133"/>
      <c r="EL652" s="133"/>
      <c r="EM652" s="133"/>
      <c r="EN652" s="133"/>
      <c r="EO652" s="133"/>
      <c r="EP652" s="133"/>
      <c r="EQ652" s="133"/>
      <c r="ER652" s="133"/>
      <c r="ES652" s="133"/>
      <c r="ET652" s="133"/>
      <c r="EU652" s="133"/>
      <c r="EV652" s="133"/>
      <c r="EW652" s="133"/>
      <c r="EX652" s="133"/>
      <c r="EY652" s="133"/>
      <c r="EZ652" s="133"/>
      <c r="FA652" s="133"/>
      <c r="FB652" s="133"/>
      <c r="FC652" s="133"/>
      <c r="FD652" s="133"/>
      <c r="FE652" s="133"/>
      <c r="FF652" s="133"/>
      <c r="FG652" s="133"/>
      <c r="FH652" s="133"/>
      <c r="FI652" s="133"/>
      <c r="FJ652" s="133"/>
      <c r="FK652" s="133"/>
      <c r="FL652" s="133"/>
      <c r="FM652" s="133"/>
      <c r="FN652" s="133"/>
      <c r="FO652" s="133"/>
      <c r="FP652" s="133"/>
      <c r="FQ652" s="133"/>
      <c r="FR652" s="133"/>
      <c r="FS652" s="133"/>
      <c r="FT652" s="133"/>
      <c r="FU652" s="133"/>
      <c r="FV652" s="133"/>
      <c r="FW652" s="133"/>
      <c r="FX652" s="133"/>
      <c r="FY652" s="133"/>
      <c r="FZ652" s="133"/>
      <c r="GA652" s="133"/>
      <c r="GB652" s="133"/>
      <c r="GC652" s="133"/>
      <c r="GD652" s="133"/>
      <c r="GE652" s="133"/>
      <c r="GF652" s="133"/>
      <c r="GG652" s="133"/>
      <c r="GH652" s="133"/>
      <c r="GI652" s="133"/>
      <c r="GJ652" s="133"/>
      <c r="GK652" s="133"/>
      <c r="GL652" s="133"/>
      <c r="GM652" s="133"/>
      <c r="GN652" s="133"/>
      <c r="GO652" s="133"/>
      <c r="GP652" s="133"/>
      <c r="GQ652" s="133"/>
      <c r="GR652" s="133"/>
      <c r="GS652" s="133"/>
    </row>
    <row r="653" spans="1:20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c r="CQ653" s="133"/>
      <c r="CR653" s="133"/>
      <c r="CS653" s="133"/>
      <c r="CT653" s="133"/>
      <c r="CU653" s="133"/>
      <c r="CV653" s="133"/>
      <c r="CW653" s="133"/>
      <c r="CX653" s="133"/>
      <c r="CY653" s="133"/>
      <c r="CZ653" s="133"/>
      <c r="DA653" s="133"/>
      <c r="DB653" s="133"/>
      <c r="DC653" s="133"/>
      <c r="DD653" s="133"/>
      <c r="DE653" s="133"/>
      <c r="DF653" s="133"/>
      <c r="DG653" s="133"/>
      <c r="DH653" s="133"/>
      <c r="DI653" s="133"/>
      <c r="DJ653" s="133"/>
      <c r="DK653" s="133"/>
      <c r="DL653" s="133"/>
      <c r="DM653" s="133"/>
      <c r="DN653" s="133"/>
      <c r="DO653" s="133"/>
      <c r="DP653" s="133"/>
      <c r="DQ653" s="133"/>
      <c r="DR653" s="133"/>
      <c r="DS653" s="133"/>
      <c r="DT653" s="133"/>
      <c r="DU653" s="133"/>
      <c r="DV653" s="133"/>
      <c r="DW653" s="133"/>
      <c r="DX653" s="133"/>
      <c r="DY653" s="133"/>
      <c r="DZ653" s="133"/>
      <c r="EA653" s="133"/>
      <c r="EB653" s="133"/>
      <c r="EC653" s="133"/>
      <c r="ED653" s="133"/>
      <c r="EE653" s="133"/>
      <c r="EF653" s="133"/>
      <c r="EG653" s="133"/>
      <c r="EH653" s="133"/>
      <c r="EI653" s="133"/>
      <c r="EJ653" s="133"/>
      <c r="EK653" s="133"/>
      <c r="EL653" s="133"/>
      <c r="EM653" s="133"/>
      <c r="EN653" s="133"/>
      <c r="EO653" s="133"/>
      <c r="EP653" s="133"/>
      <c r="EQ653" s="133"/>
      <c r="ER653" s="133"/>
      <c r="ES653" s="133"/>
      <c r="ET653" s="133"/>
      <c r="EU653" s="133"/>
      <c r="EV653" s="133"/>
      <c r="EW653" s="133"/>
      <c r="EX653" s="133"/>
      <c r="EY653" s="133"/>
      <c r="EZ653" s="133"/>
      <c r="FA653" s="133"/>
      <c r="FB653" s="133"/>
      <c r="FC653" s="133"/>
      <c r="FD653" s="133"/>
      <c r="FE653" s="133"/>
      <c r="FF653" s="133"/>
      <c r="FG653" s="133"/>
      <c r="FH653" s="133"/>
      <c r="FI653" s="133"/>
      <c r="FJ653" s="133"/>
      <c r="FK653" s="133"/>
      <c r="FL653" s="133"/>
      <c r="FM653" s="133"/>
      <c r="FN653" s="133"/>
      <c r="FO653" s="133"/>
      <c r="FP653" s="133"/>
      <c r="FQ653" s="133"/>
      <c r="FR653" s="133"/>
      <c r="FS653" s="133"/>
      <c r="FT653" s="133"/>
      <c r="FU653" s="133"/>
      <c r="FV653" s="133"/>
      <c r="FW653" s="133"/>
      <c r="FX653" s="133"/>
      <c r="FY653" s="133"/>
      <c r="FZ653" s="133"/>
      <c r="GA653" s="133"/>
      <c r="GB653" s="133"/>
      <c r="GC653" s="133"/>
      <c r="GD653" s="133"/>
      <c r="GE653" s="133"/>
      <c r="GF653" s="133"/>
      <c r="GG653" s="133"/>
      <c r="GH653" s="133"/>
      <c r="GI653" s="133"/>
      <c r="GJ653" s="133"/>
      <c r="GK653" s="133"/>
      <c r="GL653" s="133"/>
      <c r="GM653" s="133"/>
      <c r="GN653" s="133"/>
      <c r="GO653" s="133"/>
      <c r="GP653" s="133"/>
      <c r="GQ653" s="133"/>
      <c r="GR653" s="133"/>
      <c r="GS653" s="133"/>
    </row>
    <row r="654" spans="1:20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c r="CQ654" s="133"/>
      <c r="CR654" s="133"/>
      <c r="CS654" s="133"/>
      <c r="CT654" s="133"/>
      <c r="CU654" s="133"/>
      <c r="CV654" s="133"/>
      <c r="CW654" s="133"/>
      <c r="CX654" s="133"/>
      <c r="CY654" s="133"/>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3"/>
      <c r="EA654" s="133"/>
      <c r="EB654" s="133"/>
      <c r="EC654" s="133"/>
      <c r="ED654" s="133"/>
      <c r="EE654" s="133"/>
      <c r="EF654" s="133"/>
      <c r="EG654" s="133"/>
      <c r="EH654" s="133"/>
      <c r="EI654" s="133"/>
      <c r="EJ654" s="133"/>
      <c r="EK654" s="133"/>
      <c r="EL654" s="133"/>
      <c r="EM654" s="133"/>
      <c r="EN654" s="133"/>
      <c r="EO654" s="133"/>
      <c r="EP654" s="133"/>
      <c r="EQ654" s="133"/>
      <c r="ER654" s="133"/>
      <c r="ES654" s="133"/>
      <c r="ET654" s="133"/>
      <c r="EU654" s="133"/>
      <c r="EV654" s="133"/>
      <c r="EW654" s="133"/>
      <c r="EX654" s="133"/>
      <c r="EY654" s="133"/>
      <c r="EZ654" s="133"/>
      <c r="FA654" s="133"/>
      <c r="FB654" s="133"/>
      <c r="FC654" s="133"/>
      <c r="FD654" s="133"/>
      <c r="FE654" s="133"/>
      <c r="FF654" s="133"/>
      <c r="FG654" s="133"/>
      <c r="FH654" s="133"/>
      <c r="FI654" s="133"/>
      <c r="FJ654" s="133"/>
      <c r="FK654" s="133"/>
      <c r="FL654" s="133"/>
      <c r="FM654" s="133"/>
      <c r="FN654" s="133"/>
      <c r="FO654" s="133"/>
      <c r="FP654" s="133"/>
      <c r="FQ654" s="133"/>
      <c r="FR654" s="133"/>
      <c r="FS654" s="133"/>
      <c r="FT654" s="133"/>
      <c r="FU654" s="133"/>
      <c r="FV654" s="133"/>
      <c r="FW654" s="133"/>
      <c r="FX654" s="133"/>
      <c r="FY654" s="133"/>
      <c r="FZ654" s="133"/>
      <c r="GA654" s="133"/>
      <c r="GB654" s="133"/>
      <c r="GC654" s="133"/>
      <c r="GD654" s="133"/>
      <c r="GE654" s="133"/>
      <c r="GF654" s="133"/>
      <c r="GG654" s="133"/>
      <c r="GH654" s="133"/>
      <c r="GI654" s="133"/>
      <c r="GJ654" s="133"/>
      <c r="GK654" s="133"/>
      <c r="GL654" s="133"/>
      <c r="GM654" s="133"/>
      <c r="GN654" s="133"/>
      <c r="GO654" s="133"/>
      <c r="GP654" s="133"/>
      <c r="GQ654" s="133"/>
      <c r="GR654" s="133"/>
      <c r="GS654" s="133"/>
    </row>
    <row r="655" spans="1:20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c r="CQ655" s="133"/>
      <c r="CR655" s="133"/>
      <c r="CS655" s="133"/>
      <c r="CT655" s="133"/>
      <c r="CU655" s="133"/>
      <c r="CV655" s="133"/>
      <c r="CW655" s="133"/>
      <c r="CX655" s="133"/>
      <c r="CY655" s="133"/>
      <c r="CZ655" s="133"/>
      <c r="DA655" s="133"/>
      <c r="DB655" s="133"/>
      <c r="DC655" s="133"/>
      <c r="DD655" s="133"/>
      <c r="DE655" s="133"/>
      <c r="DF655" s="133"/>
      <c r="DG655" s="133"/>
      <c r="DH655" s="133"/>
      <c r="DI655" s="133"/>
      <c r="DJ655" s="133"/>
      <c r="DK655" s="133"/>
      <c r="DL655" s="133"/>
      <c r="DM655" s="133"/>
      <c r="DN655" s="133"/>
      <c r="DO655" s="133"/>
      <c r="DP655" s="133"/>
      <c r="DQ655" s="133"/>
      <c r="DR655" s="133"/>
      <c r="DS655" s="133"/>
      <c r="DT655" s="133"/>
      <c r="DU655" s="133"/>
      <c r="DV655" s="133"/>
      <c r="DW655" s="133"/>
      <c r="DX655" s="133"/>
      <c r="DY655" s="133"/>
      <c r="DZ655" s="133"/>
      <c r="EA655" s="133"/>
      <c r="EB655" s="133"/>
      <c r="EC655" s="133"/>
      <c r="ED655" s="133"/>
      <c r="EE655" s="133"/>
      <c r="EF655" s="133"/>
      <c r="EG655" s="133"/>
      <c r="EH655" s="133"/>
      <c r="EI655" s="133"/>
      <c r="EJ655" s="133"/>
      <c r="EK655" s="133"/>
      <c r="EL655" s="133"/>
      <c r="EM655" s="133"/>
      <c r="EN655" s="133"/>
      <c r="EO655" s="133"/>
      <c r="EP655" s="133"/>
      <c r="EQ655" s="133"/>
      <c r="ER655" s="133"/>
      <c r="ES655" s="133"/>
      <c r="ET655" s="133"/>
      <c r="EU655" s="133"/>
      <c r="EV655" s="133"/>
      <c r="EW655" s="133"/>
      <c r="EX655" s="133"/>
      <c r="EY655" s="133"/>
      <c r="EZ655" s="133"/>
      <c r="FA655" s="133"/>
      <c r="FB655" s="133"/>
      <c r="FC655" s="133"/>
      <c r="FD655" s="133"/>
      <c r="FE655" s="133"/>
      <c r="FF655" s="133"/>
      <c r="FG655" s="133"/>
      <c r="FH655" s="133"/>
      <c r="FI655" s="133"/>
      <c r="FJ655" s="133"/>
      <c r="FK655" s="133"/>
      <c r="FL655" s="133"/>
      <c r="FM655" s="133"/>
      <c r="FN655" s="133"/>
      <c r="FO655" s="133"/>
      <c r="FP655" s="133"/>
      <c r="FQ655" s="133"/>
      <c r="FR655" s="133"/>
      <c r="FS655" s="133"/>
      <c r="FT655" s="133"/>
      <c r="FU655" s="133"/>
      <c r="FV655" s="133"/>
      <c r="FW655" s="133"/>
      <c r="FX655" s="133"/>
      <c r="FY655" s="133"/>
      <c r="FZ655" s="133"/>
      <c r="GA655" s="133"/>
      <c r="GB655" s="133"/>
      <c r="GC655" s="133"/>
      <c r="GD655" s="133"/>
      <c r="GE655" s="133"/>
      <c r="GF655" s="133"/>
      <c r="GG655" s="133"/>
      <c r="GH655" s="133"/>
      <c r="GI655" s="133"/>
      <c r="GJ655" s="133"/>
      <c r="GK655" s="133"/>
      <c r="GL655" s="133"/>
      <c r="GM655" s="133"/>
      <c r="GN655" s="133"/>
      <c r="GO655" s="133"/>
      <c r="GP655" s="133"/>
      <c r="GQ655" s="133"/>
      <c r="GR655" s="133"/>
      <c r="GS655" s="133"/>
    </row>
    <row r="656" spans="1:20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133"/>
      <c r="DG656" s="133"/>
      <c r="DH656" s="133"/>
      <c r="DI656" s="133"/>
      <c r="DJ656" s="133"/>
      <c r="DK656" s="133"/>
      <c r="DL656" s="133"/>
      <c r="DM656" s="133"/>
      <c r="DN656" s="133"/>
      <c r="DO656" s="133"/>
      <c r="DP656" s="133"/>
      <c r="DQ656" s="133"/>
      <c r="DR656" s="133"/>
      <c r="DS656" s="133"/>
      <c r="DT656" s="133"/>
      <c r="DU656" s="133"/>
      <c r="DV656" s="133"/>
      <c r="DW656" s="133"/>
      <c r="DX656" s="133"/>
      <c r="DY656" s="133"/>
      <c r="DZ656" s="133"/>
      <c r="EA656" s="133"/>
      <c r="EB656" s="133"/>
      <c r="EC656" s="133"/>
      <c r="ED656" s="133"/>
      <c r="EE656" s="133"/>
      <c r="EF656" s="133"/>
      <c r="EG656" s="133"/>
      <c r="EH656" s="133"/>
      <c r="EI656" s="133"/>
      <c r="EJ656" s="133"/>
      <c r="EK656" s="133"/>
      <c r="EL656" s="133"/>
      <c r="EM656" s="133"/>
      <c r="EN656" s="133"/>
      <c r="EO656" s="133"/>
      <c r="EP656" s="133"/>
      <c r="EQ656" s="133"/>
      <c r="ER656" s="133"/>
      <c r="ES656" s="133"/>
      <c r="ET656" s="133"/>
      <c r="EU656" s="133"/>
      <c r="EV656" s="133"/>
      <c r="EW656" s="133"/>
      <c r="EX656" s="133"/>
      <c r="EY656" s="133"/>
      <c r="EZ656" s="133"/>
      <c r="FA656" s="133"/>
      <c r="FB656" s="133"/>
      <c r="FC656" s="133"/>
      <c r="FD656" s="133"/>
      <c r="FE656" s="133"/>
      <c r="FF656" s="133"/>
      <c r="FG656" s="133"/>
      <c r="FH656" s="133"/>
      <c r="FI656" s="133"/>
      <c r="FJ656" s="133"/>
      <c r="FK656" s="133"/>
      <c r="FL656" s="133"/>
      <c r="FM656" s="133"/>
      <c r="FN656" s="133"/>
      <c r="FO656" s="133"/>
      <c r="FP656" s="133"/>
      <c r="FQ656" s="133"/>
      <c r="FR656" s="133"/>
      <c r="FS656" s="133"/>
      <c r="FT656" s="133"/>
      <c r="FU656" s="133"/>
      <c r="FV656" s="133"/>
      <c r="FW656" s="133"/>
      <c r="FX656" s="133"/>
      <c r="FY656" s="133"/>
      <c r="FZ656" s="133"/>
      <c r="GA656" s="133"/>
      <c r="GB656" s="133"/>
      <c r="GC656" s="133"/>
      <c r="GD656" s="133"/>
      <c r="GE656" s="133"/>
      <c r="GF656" s="133"/>
      <c r="GG656" s="133"/>
      <c r="GH656" s="133"/>
      <c r="GI656" s="133"/>
      <c r="GJ656" s="133"/>
      <c r="GK656" s="133"/>
      <c r="GL656" s="133"/>
      <c r="GM656" s="133"/>
      <c r="GN656" s="133"/>
      <c r="GO656" s="133"/>
      <c r="GP656" s="133"/>
      <c r="GQ656" s="133"/>
      <c r="GR656" s="133"/>
      <c r="GS656" s="133"/>
    </row>
    <row r="657" spans="1:20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33"/>
      <c r="BM657" s="133"/>
      <c r="BN657" s="133"/>
      <c r="BO657" s="133"/>
      <c r="BP657" s="133"/>
      <c r="BQ657" s="133"/>
      <c r="BR657" s="133"/>
      <c r="BS657" s="133"/>
      <c r="BT657" s="133"/>
      <c r="BU657" s="133"/>
      <c r="BV657" s="133"/>
      <c r="BW657" s="133"/>
      <c r="BX657" s="133"/>
      <c r="BY657" s="133"/>
      <c r="BZ657" s="133"/>
      <c r="CA657" s="133"/>
      <c r="CB657" s="133"/>
      <c r="CC657" s="133"/>
      <c r="CD657" s="133"/>
      <c r="CE657" s="133"/>
      <c r="CF657" s="133"/>
      <c r="CG657" s="133"/>
      <c r="CH657" s="133"/>
      <c r="CI657" s="133"/>
      <c r="CJ657" s="133"/>
      <c r="CK657" s="133"/>
      <c r="CL657" s="133"/>
      <c r="CM657" s="133"/>
      <c r="CN657" s="133"/>
      <c r="CO657" s="133"/>
      <c r="CP657" s="133"/>
      <c r="CQ657" s="133"/>
      <c r="CR657" s="133"/>
      <c r="CS657" s="133"/>
      <c r="CT657" s="133"/>
      <c r="CU657" s="133"/>
      <c r="CV657" s="133"/>
      <c r="CW657" s="133"/>
      <c r="CX657" s="133"/>
      <c r="CY657" s="133"/>
      <c r="CZ657" s="133"/>
      <c r="DA657" s="133"/>
      <c r="DB657" s="133"/>
      <c r="DC657" s="133"/>
      <c r="DD657" s="133"/>
      <c r="DE657" s="133"/>
      <c r="DF657" s="133"/>
      <c r="DG657" s="133"/>
      <c r="DH657" s="133"/>
      <c r="DI657" s="133"/>
      <c r="DJ657" s="133"/>
      <c r="DK657" s="133"/>
      <c r="DL657" s="133"/>
      <c r="DM657" s="133"/>
      <c r="DN657" s="133"/>
      <c r="DO657" s="133"/>
      <c r="DP657" s="133"/>
      <c r="DQ657" s="133"/>
      <c r="DR657" s="133"/>
      <c r="DS657" s="133"/>
      <c r="DT657" s="133"/>
      <c r="DU657" s="133"/>
      <c r="DV657" s="133"/>
      <c r="DW657" s="133"/>
      <c r="DX657" s="133"/>
      <c r="DY657" s="133"/>
      <c r="DZ657" s="133"/>
      <c r="EA657" s="133"/>
      <c r="EB657" s="133"/>
      <c r="EC657" s="133"/>
      <c r="ED657" s="133"/>
      <c r="EE657" s="133"/>
      <c r="EF657" s="133"/>
      <c r="EG657" s="133"/>
      <c r="EH657" s="133"/>
      <c r="EI657" s="133"/>
      <c r="EJ657" s="133"/>
      <c r="EK657" s="133"/>
      <c r="EL657" s="133"/>
      <c r="EM657" s="133"/>
      <c r="EN657" s="133"/>
      <c r="EO657" s="133"/>
      <c r="EP657" s="133"/>
      <c r="EQ657" s="133"/>
      <c r="ER657" s="133"/>
      <c r="ES657" s="133"/>
      <c r="ET657" s="133"/>
      <c r="EU657" s="133"/>
      <c r="EV657" s="133"/>
      <c r="EW657" s="133"/>
      <c r="EX657" s="133"/>
      <c r="EY657" s="133"/>
      <c r="EZ657" s="133"/>
      <c r="FA657" s="133"/>
      <c r="FB657" s="133"/>
      <c r="FC657" s="133"/>
      <c r="FD657" s="133"/>
      <c r="FE657" s="133"/>
      <c r="FF657" s="133"/>
      <c r="FG657" s="133"/>
      <c r="FH657" s="133"/>
      <c r="FI657" s="133"/>
      <c r="FJ657" s="133"/>
      <c r="FK657" s="133"/>
      <c r="FL657" s="133"/>
      <c r="FM657" s="133"/>
      <c r="FN657" s="133"/>
      <c r="FO657" s="133"/>
      <c r="FP657" s="133"/>
      <c r="FQ657" s="133"/>
      <c r="FR657" s="133"/>
      <c r="FS657" s="133"/>
      <c r="FT657" s="133"/>
      <c r="FU657" s="133"/>
      <c r="FV657" s="133"/>
      <c r="FW657" s="133"/>
      <c r="FX657" s="133"/>
      <c r="FY657" s="133"/>
      <c r="FZ657" s="133"/>
      <c r="GA657" s="133"/>
      <c r="GB657" s="133"/>
      <c r="GC657" s="133"/>
      <c r="GD657" s="133"/>
      <c r="GE657" s="133"/>
      <c r="GF657" s="133"/>
      <c r="GG657" s="133"/>
      <c r="GH657" s="133"/>
      <c r="GI657" s="133"/>
      <c r="GJ657" s="133"/>
      <c r="GK657" s="133"/>
      <c r="GL657" s="133"/>
      <c r="GM657" s="133"/>
      <c r="GN657" s="133"/>
      <c r="GO657" s="133"/>
      <c r="GP657" s="133"/>
      <c r="GQ657" s="133"/>
      <c r="GR657" s="133"/>
      <c r="GS657" s="133"/>
    </row>
    <row r="658" spans="1:20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133"/>
      <c r="BL658" s="133"/>
      <c r="BM658" s="133"/>
      <c r="BN658" s="133"/>
      <c r="BO658" s="133"/>
      <c r="BP658" s="133"/>
      <c r="BQ658" s="133"/>
      <c r="BR658" s="133"/>
      <c r="BS658" s="133"/>
      <c r="BT658" s="133"/>
      <c r="BU658" s="133"/>
      <c r="BV658" s="133"/>
      <c r="BW658" s="133"/>
      <c r="BX658" s="133"/>
      <c r="BY658" s="133"/>
      <c r="BZ658" s="133"/>
      <c r="CA658" s="133"/>
      <c r="CB658" s="133"/>
      <c r="CC658" s="133"/>
      <c r="CD658" s="133"/>
      <c r="CE658" s="133"/>
      <c r="CF658" s="133"/>
      <c r="CG658" s="133"/>
      <c r="CH658" s="133"/>
      <c r="CI658" s="133"/>
      <c r="CJ658" s="133"/>
      <c r="CK658" s="133"/>
      <c r="CL658" s="133"/>
      <c r="CM658" s="133"/>
      <c r="CN658" s="133"/>
      <c r="CO658" s="133"/>
      <c r="CP658" s="133"/>
      <c r="CQ658" s="133"/>
      <c r="CR658" s="133"/>
      <c r="CS658" s="133"/>
      <c r="CT658" s="133"/>
      <c r="CU658" s="133"/>
      <c r="CV658" s="133"/>
      <c r="CW658" s="133"/>
      <c r="CX658" s="133"/>
      <c r="CY658" s="133"/>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3"/>
      <c r="EA658" s="133"/>
      <c r="EB658" s="133"/>
      <c r="EC658" s="133"/>
      <c r="ED658" s="133"/>
      <c r="EE658" s="133"/>
      <c r="EF658" s="133"/>
      <c r="EG658" s="133"/>
      <c r="EH658" s="133"/>
      <c r="EI658" s="133"/>
      <c r="EJ658" s="133"/>
      <c r="EK658" s="133"/>
      <c r="EL658" s="133"/>
      <c r="EM658" s="133"/>
      <c r="EN658" s="133"/>
      <c r="EO658" s="133"/>
      <c r="EP658" s="133"/>
      <c r="EQ658" s="133"/>
      <c r="ER658" s="133"/>
      <c r="ES658" s="133"/>
      <c r="ET658" s="133"/>
      <c r="EU658" s="133"/>
      <c r="EV658" s="133"/>
      <c r="EW658" s="133"/>
      <c r="EX658" s="133"/>
      <c r="EY658" s="133"/>
      <c r="EZ658" s="133"/>
      <c r="FA658" s="133"/>
      <c r="FB658" s="133"/>
      <c r="FC658" s="133"/>
      <c r="FD658" s="133"/>
      <c r="FE658" s="133"/>
      <c r="FF658" s="133"/>
      <c r="FG658" s="133"/>
      <c r="FH658" s="133"/>
      <c r="FI658" s="133"/>
      <c r="FJ658" s="133"/>
      <c r="FK658" s="133"/>
      <c r="FL658" s="133"/>
      <c r="FM658" s="133"/>
      <c r="FN658" s="133"/>
      <c r="FO658" s="133"/>
      <c r="FP658" s="133"/>
      <c r="FQ658" s="133"/>
      <c r="FR658" s="133"/>
      <c r="FS658" s="133"/>
      <c r="FT658" s="133"/>
      <c r="FU658" s="133"/>
      <c r="FV658" s="133"/>
      <c r="FW658" s="133"/>
      <c r="FX658" s="133"/>
      <c r="FY658" s="133"/>
      <c r="FZ658" s="133"/>
      <c r="GA658" s="133"/>
      <c r="GB658" s="133"/>
      <c r="GC658" s="133"/>
      <c r="GD658" s="133"/>
      <c r="GE658" s="133"/>
      <c r="GF658" s="133"/>
      <c r="GG658" s="133"/>
      <c r="GH658" s="133"/>
      <c r="GI658" s="133"/>
      <c r="GJ658" s="133"/>
      <c r="GK658" s="133"/>
      <c r="GL658" s="133"/>
      <c r="GM658" s="133"/>
      <c r="GN658" s="133"/>
      <c r="GO658" s="133"/>
      <c r="GP658" s="133"/>
      <c r="GQ658" s="133"/>
      <c r="GR658" s="133"/>
      <c r="GS658" s="133"/>
    </row>
    <row r="659" spans="1:20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c r="CQ659" s="133"/>
      <c r="CR659" s="133"/>
      <c r="CS659" s="133"/>
      <c r="CT659" s="133"/>
      <c r="CU659" s="133"/>
      <c r="CV659" s="133"/>
      <c r="CW659" s="133"/>
      <c r="CX659" s="133"/>
      <c r="CY659" s="133"/>
      <c r="CZ659" s="133"/>
      <c r="DA659" s="133"/>
      <c r="DB659" s="133"/>
      <c r="DC659" s="133"/>
      <c r="DD659" s="133"/>
      <c r="DE659" s="133"/>
      <c r="DF659" s="133"/>
      <c r="DG659" s="133"/>
      <c r="DH659" s="133"/>
      <c r="DI659" s="133"/>
      <c r="DJ659" s="133"/>
      <c r="DK659" s="133"/>
      <c r="DL659" s="133"/>
      <c r="DM659" s="133"/>
      <c r="DN659" s="133"/>
      <c r="DO659" s="133"/>
      <c r="DP659" s="133"/>
      <c r="DQ659" s="133"/>
      <c r="DR659" s="133"/>
      <c r="DS659" s="133"/>
      <c r="DT659" s="133"/>
      <c r="DU659" s="133"/>
      <c r="DV659" s="133"/>
      <c r="DW659" s="133"/>
      <c r="DX659" s="133"/>
      <c r="DY659" s="133"/>
      <c r="DZ659" s="133"/>
      <c r="EA659" s="133"/>
      <c r="EB659" s="133"/>
      <c r="EC659" s="133"/>
      <c r="ED659" s="133"/>
      <c r="EE659" s="133"/>
      <c r="EF659" s="133"/>
      <c r="EG659" s="133"/>
      <c r="EH659" s="133"/>
      <c r="EI659" s="133"/>
      <c r="EJ659" s="133"/>
      <c r="EK659" s="133"/>
      <c r="EL659" s="133"/>
      <c r="EM659" s="133"/>
      <c r="EN659" s="133"/>
      <c r="EO659" s="133"/>
      <c r="EP659" s="133"/>
      <c r="EQ659" s="133"/>
      <c r="ER659" s="133"/>
      <c r="ES659" s="133"/>
      <c r="ET659" s="133"/>
      <c r="EU659" s="133"/>
      <c r="EV659" s="133"/>
      <c r="EW659" s="133"/>
      <c r="EX659" s="133"/>
      <c r="EY659" s="133"/>
      <c r="EZ659" s="133"/>
      <c r="FA659" s="133"/>
      <c r="FB659" s="133"/>
      <c r="FC659" s="133"/>
      <c r="FD659" s="133"/>
      <c r="FE659" s="133"/>
      <c r="FF659" s="133"/>
      <c r="FG659" s="133"/>
      <c r="FH659" s="133"/>
      <c r="FI659" s="133"/>
      <c r="FJ659" s="133"/>
      <c r="FK659" s="133"/>
      <c r="FL659" s="133"/>
      <c r="FM659" s="133"/>
      <c r="FN659" s="133"/>
      <c r="FO659" s="133"/>
      <c r="FP659" s="133"/>
      <c r="FQ659" s="133"/>
      <c r="FR659" s="133"/>
      <c r="FS659" s="133"/>
      <c r="FT659" s="133"/>
      <c r="FU659" s="133"/>
      <c r="FV659" s="133"/>
      <c r="FW659" s="133"/>
      <c r="FX659" s="133"/>
      <c r="FY659" s="133"/>
      <c r="FZ659" s="133"/>
      <c r="GA659" s="133"/>
      <c r="GB659" s="133"/>
      <c r="GC659" s="133"/>
      <c r="GD659" s="133"/>
      <c r="GE659" s="133"/>
      <c r="GF659" s="133"/>
      <c r="GG659" s="133"/>
      <c r="GH659" s="133"/>
      <c r="GI659" s="133"/>
      <c r="GJ659" s="133"/>
      <c r="GK659" s="133"/>
      <c r="GL659" s="133"/>
      <c r="GM659" s="133"/>
      <c r="GN659" s="133"/>
      <c r="GO659" s="133"/>
      <c r="GP659" s="133"/>
      <c r="GQ659" s="133"/>
      <c r="GR659" s="133"/>
      <c r="GS659" s="133"/>
    </row>
    <row r="660" spans="1:20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c r="CZ660" s="133"/>
      <c r="DA660" s="133"/>
      <c r="DB660" s="133"/>
      <c r="DC660" s="133"/>
      <c r="DD660" s="133"/>
      <c r="DE660" s="133"/>
      <c r="DF660" s="133"/>
      <c r="DG660" s="133"/>
      <c r="DH660" s="133"/>
      <c r="DI660" s="133"/>
      <c r="DJ660" s="133"/>
      <c r="DK660" s="133"/>
      <c r="DL660" s="133"/>
      <c r="DM660" s="133"/>
      <c r="DN660" s="133"/>
      <c r="DO660" s="133"/>
      <c r="DP660" s="133"/>
      <c r="DQ660" s="133"/>
      <c r="DR660" s="133"/>
      <c r="DS660" s="133"/>
      <c r="DT660" s="133"/>
      <c r="DU660" s="133"/>
      <c r="DV660" s="133"/>
      <c r="DW660" s="133"/>
      <c r="DX660" s="133"/>
      <c r="DY660" s="133"/>
      <c r="DZ660" s="133"/>
      <c r="EA660" s="133"/>
      <c r="EB660" s="133"/>
      <c r="EC660" s="133"/>
      <c r="ED660" s="133"/>
      <c r="EE660" s="133"/>
      <c r="EF660" s="133"/>
      <c r="EG660" s="133"/>
      <c r="EH660" s="133"/>
      <c r="EI660" s="133"/>
      <c r="EJ660" s="133"/>
      <c r="EK660" s="133"/>
      <c r="EL660" s="133"/>
      <c r="EM660" s="133"/>
      <c r="EN660" s="133"/>
      <c r="EO660" s="133"/>
      <c r="EP660" s="133"/>
      <c r="EQ660" s="133"/>
      <c r="ER660" s="133"/>
      <c r="ES660" s="133"/>
      <c r="ET660" s="133"/>
      <c r="EU660" s="133"/>
      <c r="EV660" s="133"/>
      <c r="EW660" s="133"/>
      <c r="EX660" s="133"/>
      <c r="EY660" s="133"/>
      <c r="EZ660" s="133"/>
      <c r="FA660" s="133"/>
      <c r="FB660" s="133"/>
      <c r="FC660" s="133"/>
      <c r="FD660" s="133"/>
      <c r="FE660" s="133"/>
      <c r="FF660" s="133"/>
      <c r="FG660" s="133"/>
      <c r="FH660" s="133"/>
      <c r="FI660" s="133"/>
      <c r="FJ660" s="133"/>
      <c r="FK660" s="133"/>
      <c r="FL660" s="133"/>
      <c r="FM660" s="133"/>
      <c r="FN660" s="133"/>
      <c r="FO660" s="133"/>
      <c r="FP660" s="133"/>
      <c r="FQ660" s="133"/>
      <c r="FR660" s="133"/>
      <c r="FS660" s="133"/>
      <c r="FT660" s="133"/>
      <c r="FU660" s="133"/>
      <c r="FV660" s="133"/>
      <c r="FW660" s="133"/>
      <c r="FX660" s="133"/>
      <c r="FY660" s="133"/>
      <c r="FZ660" s="133"/>
      <c r="GA660" s="133"/>
      <c r="GB660" s="133"/>
      <c r="GC660" s="133"/>
      <c r="GD660" s="133"/>
      <c r="GE660" s="133"/>
      <c r="GF660" s="133"/>
      <c r="GG660" s="133"/>
      <c r="GH660" s="133"/>
      <c r="GI660" s="133"/>
      <c r="GJ660" s="133"/>
      <c r="GK660" s="133"/>
      <c r="GL660" s="133"/>
      <c r="GM660" s="133"/>
      <c r="GN660" s="133"/>
      <c r="GO660" s="133"/>
      <c r="GP660" s="133"/>
      <c r="GQ660" s="133"/>
      <c r="GR660" s="133"/>
      <c r="GS660" s="133"/>
    </row>
    <row r="661" spans="1:20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c r="CQ661" s="133"/>
      <c r="CR661" s="133"/>
      <c r="CS661" s="133"/>
      <c r="CT661" s="133"/>
      <c r="CU661" s="133"/>
      <c r="CV661" s="133"/>
      <c r="CW661" s="133"/>
      <c r="CX661" s="133"/>
      <c r="CY661" s="133"/>
      <c r="CZ661" s="133"/>
      <c r="DA661" s="133"/>
      <c r="DB661" s="133"/>
      <c r="DC661" s="133"/>
      <c r="DD661" s="133"/>
      <c r="DE661" s="133"/>
      <c r="DF661" s="133"/>
      <c r="DG661" s="133"/>
      <c r="DH661" s="133"/>
      <c r="DI661" s="133"/>
      <c r="DJ661" s="133"/>
      <c r="DK661" s="133"/>
      <c r="DL661" s="133"/>
      <c r="DM661" s="133"/>
      <c r="DN661" s="133"/>
      <c r="DO661" s="133"/>
      <c r="DP661" s="133"/>
      <c r="DQ661" s="133"/>
      <c r="DR661" s="133"/>
      <c r="DS661" s="133"/>
      <c r="DT661" s="133"/>
      <c r="DU661" s="133"/>
      <c r="DV661" s="133"/>
      <c r="DW661" s="133"/>
      <c r="DX661" s="133"/>
      <c r="DY661" s="133"/>
      <c r="DZ661" s="133"/>
      <c r="EA661" s="133"/>
      <c r="EB661" s="133"/>
      <c r="EC661" s="133"/>
      <c r="ED661" s="133"/>
      <c r="EE661" s="133"/>
      <c r="EF661" s="133"/>
      <c r="EG661" s="133"/>
      <c r="EH661" s="133"/>
      <c r="EI661" s="133"/>
      <c r="EJ661" s="133"/>
      <c r="EK661" s="133"/>
      <c r="EL661" s="133"/>
      <c r="EM661" s="133"/>
      <c r="EN661" s="133"/>
      <c r="EO661" s="133"/>
      <c r="EP661" s="133"/>
      <c r="EQ661" s="133"/>
      <c r="ER661" s="133"/>
      <c r="ES661" s="133"/>
      <c r="ET661" s="133"/>
      <c r="EU661" s="133"/>
      <c r="EV661" s="133"/>
      <c r="EW661" s="133"/>
      <c r="EX661" s="133"/>
      <c r="EY661" s="133"/>
      <c r="EZ661" s="133"/>
      <c r="FA661" s="133"/>
      <c r="FB661" s="133"/>
      <c r="FC661" s="133"/>
      <c r="FD661" s="133"/>
      <c r="FE661" s="133"/>
      <c r="FF661" s="133"/>
      <c r="FG661" s="133"/>
      <c r="FH661" s="133"/>
      <c r="FI661" s="133"/>
      <c r="FJ661" s="133"/>
      <c r="FK661" s="133"/>
      <c r="FL661" s="133"/>
      <c r="FM661" s="133"/>
      <c r="FN661" s="133"/>
      <c r="FO661" s="133"/>
      <c r="FP661" s="133"/>
      <c r="FQ661" s="133"/>
      <c r="FR661" s="133"/>
      <c r="FS661" s="133"/>
      <c r="FT661" s="133"/>
      <c r="FU661" s="133"/>
      <c r="FV661" s="133"/>
      <c r="FW661" s="133"/>
      <c r="FX661" s="133"/>
      <c r="FY661" s="133"/>
      <c r="FZ661" s="133"/>
      <c r="GA661" s="133"/>
      <c r="GB661" s="133"/>
      <c r="GC661" s="133"/>
      <c r="GD661" s="133"/>
      <c r="GE661" s="133"/>
      <c r="GF661" s="133"/>
      <c r="GG661" s="133"/>
      <c r="GH661" s="133"/>
      <c r="GI661" s="133"/>
      <c r="GJ661" s="133"/>
      <c r="GK661" s="133"/>
      <c r="GL661" s="133"/>
      <c r="GM661" s="133"/>
      <c r="GN661" s="133"/>
      <c r="GO661" s="133"/>
      <c r="GP661" s="133"/>
      <c r="GQ661" s="133"/>
      <c r="GR661" s="133"/>
      <c r="GS661" s="133"/>
    </row>
    <row r="662" spans="1:20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c r="CQ662" s="133"/>
      <c r="CR662" s="133"/>
      <c r="CS662" s="133"/>
      <c r="CT662" s="133"/>
      <c r="CU662" s="133"/>
      <c r="CV662" s="133"/>
      <c r="CW662" s="133"/>
      <c r="CX662" s="133"/>
      <c r="CY662" s="133"/>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3"/>
      <c r="EA662" s="133"/>
      <c r="EB662" s="133"/>
      <c r="EC662" s="133"/>
      <c r="ED662" s="133"/>
      <c r="EE662" s="133"/>
      <c r="EF662" s="133"/>
      <c r="EG662" s="133"/>
      <c r="EH662" s="133"/>
      <c r="EI662" s="133"/>
      <c r="EJ662" s="133"/>
      <c r="EK662" s="133"/>
      <c r="EL662" s="133"/>
      <c r="EM662" s="133"/>
      <c r="EN662" s="133"/>
      <c r="EO662" s="133"/>
      <c r="EP662" s="133"/>
      <c r="EQ662" s="133"/>
      <c r="ER662" s="133"/>
      <c r="ES662" s="133"/>
      <c r="ET662" s="133"/>
      <c r="EU662" s="133"/>
      <c r="EV662" s="133"/>
      <c r="EW662" s="133"/>
      <c r="EX662" s="133"/>
      <c r="EY662" s="133"/>
      <c r="EZ662" s="133"/>
      <c r="FA662" s="133"/>
      <c r="FB662" s="133"/>
      <c r="FC662" s="133"/>
      <c r="FD662" s="133"/>
      <c r="FE662" s="133"/>
      <c r="FF662" s="133"/>
      <c r="FG662" s="133"/>
      <c r="FH662" s="133"/>
      <c r="FI662" s="133"/>
      <c r="FJ662" s="133"/>
      <c r="FK662" s="133"/>
      <c r="FL662" s="133"/>
      <c r="FM662" s="133"/>
      <c r="FN662" s="133"/>
      <c r="FO662" s="133"/>
      <c r="FP662" s="133"/>
      <c r="FQ662" s="133"/>
      <c r="FR662" s="133"/>
      <c r="FS662" s="133"/>
      <c r="FT662" s="133"/>
      <c r="FU662" s="133"/>
      <c r="FV662" s="133"/>
      <c r="FW662" s="133"/>
      <c r="FX662" s="133"/>
      <c r="FY662" s="133"/>
      <c r="FZ662" s="133"/>
      <c r="GA662" s="133"/>
      <c r="GB662" s="133"/>
      <c r="GC662" s="133"/>
      <c r="GD662" s="133"/>
      <c r="GE662" s="133"/>
      <c r="GF662" s="133"/>
      <c r="GG662" s="133"/>
      <c r="GH662" s="133"/>
      <c r="GI662" s="133"/>
      <c r="GJ662" s="133"/>
      <c r="GK662" s="133"/>
      <c r="GL662" s="133"/>
      <c r="GM662" s="133"/>
      <c r="GN662" s="133"/>
      <c r="GO662" s="133"/>
      <c r="GP662" s="133"/>
      <c r="GQ662" s="133"/>
      <c r="GR662" s="133"/>
      <c r="GS662" s="133"/>
    </row>
    <row r="663" spans="1:20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133"/>
      <c r="BL663" s="133"/>
      <c r="BM663" s="133"/>
      <c r="BN663" s="133"/>
      <c r="BO663" s="133"/>
      <c r="BP663" s="133"/>
      <c r="BQ663" s="133"/>
      <c r="BR663" s="133"/>
      <c r="BS663" s="133"/>
      <c r="BT663" s="133"/>
      <c r="BU663" s="133"/>
      <c r="BV663" s="133"/>
      <c r="BW663" s="133"/>
      <c r="BX663" s="133"/>
      <c r="BY663" s="133"/>
      <c r="BZ663" s="133"/>
      <c r="CA663" s="133"/>
      <c r="CB663" s="133"/>
      <c r="CC663" s="133"/>
      <c r="CD663" s="133"/>
      <c r="CE663" s="133"/>
      <c r="CF663" s="133"/>
      <c r="CG663" s="133"/>
      <c r="CH663" s="133"/>
      <c r="CI663" s="133"/>
      <c r="CJ663" s="133"/>
      <c r="CK663" s="133"/>
      <c r="CL663" s="133"/>
      <c r="CM663" s="133"/>
      <c r="CN663" s="133"/>
      <c r="CO663" s="133"/>
      <c r="CP663" s="133"/>
      <c r="CQ663" s="133"/>
      <c r="CR663" s="133"/>
      <c r="CS663" s="133"/>
      <c r="CT663" s="133"/>
      <c r="CU663" s="133"/>
      <c r="CV663" s="133"/>
      <c r="CW663" s="133"/>
      <c r="CX663" s="133"/>
      <c r="CY663" s="133"/>
      <c r="CZ663" s="133"/>
      <c r="DA663" s="133"/>
      <c r="DB663" s="133"/>
      <c r="DC663" s="133"/>
      <c r="DD663" s="133"/>
      <c r="DE663" s="133"/>
      <c r="DF663" s="133"/>
      <c r="DG663" s="133"/>
      <c r="DH663" s="133"/>
      <c r="DI663" s="133"/>
      <c r="DJ663" s="133"/>
      <c r="DK663" s="133"/>
      <c r="DL663" s="133"/>
      <c r="DM663" s="133"/>
      <c r="DN663" s="133"/>
      <c r="DO663" s="133"/>
      <c r="DP663" s="133"/>
      <c r="DQ663" s="133"/>
      <c r="DR663" s="133"/>
      <c r="DS663" s="133"/>
      <c r="DT663" s="133"/>
      <c r="DU663" s="133"/>
      <c r="DV663" s="133"/>
      <c r="DW663" s="133"/>
      <c r="DX663" s="133"/>
      <c r="DY663" s="133"/>
      <c r="DZ663" s="133"/>
      <c r="EA663" s="133"/>
      <c r="EB663" s="133"/>
      <c r="EC663" s="133"/>
      <c r="ED663" s="133"/>
      <c r="EE663" s="133"/>
      <c r="EF663" s="133"/>
      <c r="EG663" s="133"/>
      <c r="EH663" s="133"/>
      <c r="EI663" s="133"/>
      <c r="EJ663" s="133"/>
      <c r="EK663" s="133"/>
      <c r="EL663" s="133"/>
      <c r="EM663" s="133"/>
      <c r="EN663" s="133"/>
      <c r="EO663" s="133"/>
      <c r="EP663" s="133"/>
      <c r="EQ663" s="133"/>
      <c r="ER663" s="133"/>
      <c r="ES663" s="133"/>
      <c r="ET663" s="133"/>
      <c r="EU663" s="133"/>
      <c r="EV663" s="133"/>
      <c r="EW663" s="133"/>
      <c r="EX663" s="133"/>
      <c r="EY663" s="133"/>
      <c r="EZ663" s="133"/>
      <c r="FA663" s="133"/>
      <c r="FB663" s="133"/>
      <c r="FC663" s="133"/>
      <c r="FD663" s="133"/>
      <c r="FE663" s="133"/>
      <c r="FF663" s="133"/>
      <c r="FG663" s="133"/>
      <c r="FH663" s="133"/>
      <c r="FI663" s="133"/>
      <c r="FJ663" s="133"/>
      <c r="FK663" s="133"/>
      <c r="FL663" s="133"/>
      <c r="FM663" s="133"/>
      <c r="FN663" s="133"/>
      <c r="FO663" s="133"/>
      <c r="FP663" s="133"/>
      <c r="FQ663" s="133"/>
      <c r="FR663" s="133"/>
      <c r="FS663" s="133"/>
      <c r="FT663" s="133"/>
      <c r="FU663" s="133"/>
      <c r="FV663" s="133"/>
      <c r="FW663" s="133"/>
      <c r="FX663" s="133"/>
      <c r="FY663" s="133"/>
      <c r="FZ663" s="133"/>
      <c r="GA663" s="133"/>
      <c r="GB663" s="133"/>
      <c r="GC663" s="133"/>
      <c r="GD663" s="133"/>
      <c r="GE663" s="133"/>
      <c r="GF663" s="133"/>
      <c r="GG663" s="133"/>
      <c r="GH663" s="133"/>
      <c r="GI663" s="133"/>
      <c r="GJ663" s="133"/>
      <c r="GK663" s="133"/>
      <c r="GL663" s="133"/>
      <c r="GM663" s="133"/>
      <c r="GN663" s="133"/>
      <c r="GO663" s="133"/>
      <c r="GP663" s="133"/>
      <c r="GQ663" s="133"/>
      <c r="GR663" s="133"/>
      <c r="GS663" s="133"/>
    </row>
    <row r="664" spans="1:20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c r="CQ664" s="133"/>
      <c r="CR664" s="133"/>
      <c r="CS664" s="133"/>
      <c r="CT664" s="133"/>
      <c r="CU664" s="133"/>
      <c r="CV664" s="133"/>
      <c r="CW664" s="133"/>
      <c r="CX664" s="133"/>
      <c r="CY664" s="133"/>
      <c r="CZ664" s="133"/>
      <c r="DA664" s="133"/>
      <c r="DB664" s="133"/>
      <c r="DC664" s="133"/>
      <c r="DD664" s="133"/>
      <c r="DE664" s="133"/>
      <c r="DF664" s="133"/>
      <c r="DG664" s="133"/>
      <c r="DH664" s="133"/>
      <c r="DI664" s="133"/>
      <c r="DJ664" s="133"/>
      <c r="DK664" s="133"/>
      <c r="DL664" s="133"/>
      <c r="DM664" s="133"/>
      <c r="DN664" s="133"/>
      <c r="DO664" s="133"/>
      <c r="DP664" s="133"/>
      <c r="DQ664" s="133"/>
      <c r="DR664" s="133"/>
      <c r="DS664" s="133"/>
      <c r="DT664" s="133"/>
      <c r="DU664" s="133"/>
      <c r="DV664" s="133"/>
      <c r="DW664" s="133"/>
      <c r="DX664" s="133"/>
      <c r="DY664" s="133"/>
      <c r="DZ664" s="133"/>
      <c r="EA664" s="133"/>
      <c r="EB664" s="133"/>
      <c r="EC664" s="133"/>
      <c r="ED664" s="133"/>
      <c r="EE664" s="133"/>
      <c r="EF664" s="133"/>
      <c r="EG664" s="133"/>
      <c r="EH664" s="133"/>
      <c r="EI664" s="133"/>
      <c r="EJ664" s="133"/>
      <c r="EK664" s="133"/>
      <c r="EL664" s="133"/>
      <c r="EM664" s="133"/>
      <c r="EN664" s="133"/>
      <c r="EO664" s="133"/>
      <c r="EP664" s="133"/>
      <c r="EQ664" s="133"/>
      <c r="ER664" s="133"/>
      <c r="ES664" s="133"/>
      <c r="ET664" s="133"/>
      <c r="EU664" s="133"/>
      <c r="EV664" s="133"/>
      <c r="EW664" s="133"/>
      <c r="EX664" s="133"/>
      <c r="EY664" s="133"/>
      <c r="EZ664" s="133"/>
      <c r="FA664" s="133"/>
      <c r="FB664" s="133"/>
      <c r="FC664" s="133"/>
      <c r="FD664" s="133"/>
      <c r="FE664" s="133"/>
      <c r="FF664" s="133"/>
      <c r="FG664" s="133"/>
      <c r="FH664" s="133"/>
      <c r="FI664" s="133"/>
      <c r="FJ664" s="133"/>
      <c r="FK664" s="133"/>
      <c r="FL664" s="133"/>
      <c r="FM664" s="133"/>
      <c r="FN664" s="133"/>
      <c r="FO664" s="133"/>
      <c r="FP664" s="133"/>
      <c r="FQ664" s="133"/>
      <c r="FR664" s="133"/>
      <c r="FS664" s="133"/>
      <c r="FT664" s="133"/>
      <c r="FU664" s="133"/>
      <c r="FV664" s="133"/>
      <c r="FW664" s="133"/>
      <c r="FX664" s="133"/>
      <c r="FY664" s="133"/>
      <c r="FZ664" s="133"/>
      <c r="GA664" s="133"/>
      <c r="GB664" s="133"/>
      <c r="GC664" s="133"/>
      <c r="GD664" s="133"/>
      <c r="GE664" s="133"/>
      <c r="GF664" s="133"/>
      <c r="GG664" s="133"/>
      <c r="GH664" s="133"/>
      <c r="GI664" s="133"/>
      <c r="GJ664" s="133"/>
      <c r="GK664" s="133"/>
      <c r="GL664" s="133"/>
      <c r="GM664" s="133"/>
      <c r="GN664" s="133"/>
      <c r="GO664" s="133"/>
      <c r="GP664" s="133"/>
      <c r="GQ664" s="133"/>
      <c r="GR664" s="133"/>
      <c r="GS664" s="133"/>
    </row>
    <row r="665" spans="1:20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133"/>
      <c r="DO665" s="133"/>
      <c r="DP665" s="133"/>
      <c r="DQ665" s="133"/>
      <c r="DR665" s="133"/>
      <c r="DS665" s="133"/>
      <c r="DT665" s="133"/>
      <c r="DU665" s="133"/>
      <c r="DV665" s="133"/>
      <c r="DW665" s="133"/>
      <c r="DX665" s="133"/>
      <c r="DY665" s="133"/>
      <c r="DZ665" s="133"/>
      <c r="EA665" s="133"/>
      <c r="EB665" s="133"/>
      <c r="EC665" s="133"/>
      <c r="ED665" s="133"/>
      <c r="EE665" s="133"/>
      <c r="EF665" s="133"/>
      <c r="EG665" s="133"/>
      <c r="EH665" s="133"/>
      <c r="EI665" s="133"/>
      <c r="EJ665" s="133"/>
      <c r="EK665" s="133"/>
      <c r="EL665" s="133"/>
      <c r="EM665" s="133"/>
      <c r="EN665" s="133"/>
      <c r="EO665" s="133"/>
      <c r="EP665" s="133"/>
      <c r="EQ665" s="133"/>
      <c r="ER665" s="133"/>
      <c r="ES665" s="133"/>
      <c r="ET665" s="133"/>
      <c r="EU665" s="133"/>
      <c r="EV665" s="133"/>
      <c r="EW665" s="133"/>
      <c r="EX665" s="133"/>
      <c r="EY665" s="133"/>
      <c r="EZ665" s="133"/>
      <c r="FA665" s="133"/>
      <c r="FB665" s="133"/>
      <c r="FC665" s="133"/>
      <c r="FD665" s="133"/>
      <c r="FE665" s="133"/>
      <c r="FF665" s="133"/>
      <c r="FG665" s="133"/>
      <c r="FH665" s="133"/>
      <c r="FI665" s="133"/>
      <c r="FJ665" s="133"/>
      <c r="FK665" s="133"/>
      <c r="FL665" s="133"/>
      <c r="FM665" s="133"/>
      <c r="FN665" s="133"/>
      <c r="FO665" s="133"/>
      <c r="FP665" s="133"/>
      <c r="FQ665" s="133"/>
      <c r="FR665" s="133"/>
      <c r="FS665" s="133"/>
      <c r="FT665" s="133"/>
      <c r="FU665" s="133"/>
      <c r="FV665" s="133"/>
      <c r="FW665" s="133"/>
      <c r="FX665" s="133"/>
      <c r="FY665" s="133"/>
      <c r="FZ665" s="133"/>
      <c r="GA665" s="133"/>
      <c r="GB665" s="133"/>
      <c r="GC665" s="133"/>
      <c r="GD665" s="133"/>
      <c r="GE665" s="133"/>
      <c r="GF665" s="133"/>
      <c r="GG665" s="133"/>
      <c r="GH665" s="133"/>
      <c r="GI665" s="133"/>
      <c r="GJ665" s="133"/>
      <c r="GK665" s="133"/>
      <c r="GL665" s="133"/>
      <c r="GM665" s="133"/>
      <c r="GN665" s="133"/>
      <c r="GO665" s="133"/>
      <c r="GP665" s="133"/>
      <c r="GQ665" s="133"/>
      <c r="GR665" s="133"/>
      <c r="GS665" s="133"/>
    </row>
    <row r="666" spans="1:20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133"/>
      <c r="BL666" s="133"/>
      <c r="BM666" s="133"/>
      <c r="BN666" s="133"/>
      <c r="BO666" s="133"/>
      <c r="BP666" s="133"/>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3"/>
      <c r="EA666" s="133"/>
      <c r="EB666" s="133"/>
      <c r="EC666" s="133"/>
      <c r="ED666" s="133"/>
      <c r="EE666" s="133"/>
      <c r="EF666" s="133"/>
      <c r="EG666" s="133"/>
      <c r="EH666" s="133"/>
      <c r="EI666" s="133"/>
      <c r="EJ666" s="133"/>
      <c r="EK666" s="133"/>
      <c r="EL666" s="133"/>
      <c r="EM666" s="133"/>
      <c r="EN666" s="133"/>
      <c r="EO666" s="133"/>
      <c r="EP666" s="133"/>
      <c r="EQ666" s="133"/>
      <c r="ER666" s="133"/>
      <c r="ES666" s="133"/>
      <c r="ET666" s="133"/>
      <c r="EU666" s="133"/>
      <c r="EV666" s="133"/>
      <c r="EW666" s="133"/>
      <c r="EX666" s="133"/>
      <c r="EY666" s="133"/>
      <c r="EZ666" s="133"/>
      <c r="FA666" s="133"/>
      <c r="FB666" s="133"/>
      <c r="FC666" s="133"/>
      <c r="FD666" s="133"/>
      <c r="FE666" s="133"/>
      <c r="FF666" s="133"/>
      <c r="FG666" s="133"/>
      <c r="FH666" s="133"/>
      <c r="FI666" s="133"/>
      <c r="FJ666" s="133"/>
      <c r="FK666" s="133"/>
      <c r="FL666" s="133"/>
      <c r="FM666" s="133"/>
      <c r="FN666" s="133"/>
      <c r="FO666" s="133"/>
      <c r="FP666" s="133"/>
      <c r="FQ666" s="133"/>
      <c r="FR666" s="133"/>
      <c r="FS666" s="133"/>
      <c r="FT666" s="133"/>
      <c r="FU666" s="133"/>
      <c r="FV666" s="133"/>
      <c r="FW666" s="133"/>
      <c r="FX666" s="133"/>
      <c r="FY666" s="133"/>
      <c r="FZ666" s="133"/>
      <c r="GA666" s="133"/>
      <c r="GB666" s="133"/>
      <c r="GC666" s="133"/>
      <c r="GD666" s="133"/>
      <c r="GE666" s="133"/>
      <c r="GF666" s="133"/>
      <c r="GG666" s="133"/>
      <c r="GH666" s="133"/>
      <c r="GI666" s="133"/>
      <c r="GJ666" s="133"/>
      <c r="GK666" s="133"/>
      <c r="GL666" s="133"/>
      <c r="GM666" s="133"/>
      <c r="GN666" s="133"/>
      <c r="GO666" s="133"/>
      <c r="GP666" s="133"/>
      <c r="GQ666" s="133"/>
      <c r="GR666" s="133"/>
      <c r="GS666" s="133"/>
    </row>
    <row r="667" spans="1:20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c r="CQ667" s="133"/>
      <c r="CR667" s="133"/>
      <c r="CS667" s="133"/>
      <c r="CT667" s="133"/>
      <c r="CU667" s="133"/>
      <c r="CV667" s="133"/>
      <c r="CW667" s="133"/>
      <c r="CX667" s="133"/>
      <c r="CY667" s="133"/>
      <c r="CZ667" s="133"/>
      <c r="DA667" s="133"/>
      <c r="DB667" s="133"/>
      <c r="DC667" s="133"/>
      <c r="DD667" s="133"/>
      <c r="DE667" s="133"/>
      <c r="DF667" s="133"/>
      <c r="DG667" s="133"/>
      <c r="DH667" s="133"/>
      <c r="DI667" s="133"/>
      <c r="DJ667" s="133"/>
      <c r="DK667" s="133"/>
      <c r="DL667" s="133"/>
      <c r="DM667" s="133"/>
      <c r="DN667" s="133"/>
      <c r="DO667" s="133"/>
      <c r="DP667" s="133"/>
      <c r="DQ667" s="133"/>
      <c r="DR667" s="133"/>
      <c r="DS667" s="133"/>
      <c r="DT667" s="133"/>
      <c r="DU667" s="133"/>
      <c r="DV667" s="133"/>
      <c r="DW667" s="133"/>
      <c r="DX667" s="133"/>
      <c r="DY667" s="133"/>
      <c r="DZ667" s="133"/>
      <c r="EA667" s="133"/>
      <c r="EB667" s="133"/>
      <c r="EC667" s="133"/>
      <c r="ED667" s="133"/>
      <c r="EE667" s="133"/>
      <c r="EF667" s="133"/>
      <c r="EG667" s="133"/>
      <c r="EH667" s="133"/>
      <c r="EI667" s="133"/>
      <c r="EJ667" s="133"/>
      <c r="EK667" s="133"/>
      <c r="EL667" s="133"/>
      <c r="EM667" s="133"/>
      <c r="EN667" s="133"/>
      <c r="EO667" s="133"/>
      <c r="EP667" s="133"/>
      <c r="EQ667" s="133"/>
      <c r="ER667" s="133"/>
      <c r="ES667" s="133"/>
      <c r="ET667" s="133"/>
      <c r="EU667" s="133"/>
      <c r="EV667" s="133"/>
      <c r="EW667" s="133"/>
      <c r="EX667" s="133"/>
      <c r="EY667" s="133"/>
      <c r="EZ667" s="133"/>
      <c r="FA667" s="133"/>
      <c r="FB667" s="133"/>
      <c r="FC667" s="133"/>
      <c r="FD667" s="133"/>
      <c r="FE667" s="133"/>
      <c r="FF667" s="133"/>
      <c r="FG667" s="133"/>
      <c r="FH667" s="133"/>
      <c r="FI667" s="133"/>
      <c r="FJ667" s="133"/>
      <c r="FK667" s="133"/>
      <c r="FL667" s="133"/>
      <c r="FM667" s="133"/>
      <c r="FN667" s="133"/>
      <c r="FO667" s="133"/>
      <c r="FP667" s="133"/>
      <c r="FQ667" s="133"/>
      <c r="FR667" s="133"/>
      <c r="FS667" s="133"/>
      <c r="FT667" s="133"/>
      <c r="FU667" s="133"/>
      <c r="FV667" s="133"/>
      <c r="FW667" s="133"/>
      <c r="FX667" s="133"/>
      <c r="FY667" s="133"/>
      <c r="FZ667" s="133"/>
      <c r="GA667" s="133"/>
      <c r="GB667" s="133"/>
      <c r="GC667" s="133"/>
      <c r="GD667" s="133"/>
      <c r="GE667" s="133"/>
      <c r="GF667" s="133"/>
      <c r="GG667" s="133"/>
      <c r="GH667" s="133"/>
      <c r="GI667" s="133"/>
      <c r="GJ667" s="133"/>
      <c r="GK667" s="133"/>
      <c r="GL667" s="133"/>
      <c r="GM667" s="133"/>
      <c r="GN667" s="133"/>
      <c r="GO667" s="133"/>
      <c r="GP667" s="133"/>
      <c r="GQ667" s="133"/>
      <c r="GR667" s="133"/>
      <c r="GS667" s="133"/>
    </row>
    <row r="668" spans="1:20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c r="CQ668" s="133"/>
      <c r="CR668" s="133"/>
      <c r="CS668" s="133"/>
      <c r="CT668" s="133"/>
      <c r="CU668" s="133"/>
      <c r="CV668" s="133"/>
      <c r="CW668" s="133"/>
      <c r="CX668" s="133"/>
      <c r="CY668" s="133"/>
      <c r="CZ668" s="133"/>
      <c r="DA668" s="133"/>
      <c r="DB668" s="133"/>
      <c r="DC668" s="133"/>
      <c r="DD668" s="133"/>
      <c r="DE668" s="133"/>
      <c r="DF668" s="133"/>
      <c r="DG668" s="133"/>
      <c r="DH668" s="133"/>
      <c r="DI668" s="133"/>
      <c r="DJ668" s="133"/>
      <c r="DK668" s="133"/>
      <c r="DL668" s="133"/>
      <c r="DM668" s="133"/>
      <c r="DN668" s="133"/>
      <c r="DO668" s="133"/>
      <c r="DP668" s="133"/>
      <c r="DQ668" s="133"/>
      <c r="DR668" s="133"/>
      <c r="DS668" s="133"/>
      <c r="DT668" s="133"/>
      <c r="DU668" s="133"/>
      <c r="DV668" s="133"/>
      <c r="DW668" s="133"/>
      <c r="DX668" s="133"/>
      <c r="DY668" s="133"/>
      <c r="DZ668" s="133"/>
      <c r="EA668" s="133"/>
      <c r="EB668" s="133"/>
      <c r="EC668" s="133"/>
      <c r="ED668" s="133"/>
      <c r="EE668" s="133"/>
      <c r="EF668" s="133"/>
      <c r="EG668" s="133"/>
      <c r="EH668" s="133"/>
      <c r="EI668" s="133"/>
      <c r="EJ668" s="133"/>
      <c r="EK668" s="133"/>
      <c r="EL668" s="133"/>
      <c r="EM668" s="133"/>
      <c r="EN668" s="133"/>
      <c r="EO668" s="133"/>
      <c r="EP668" s="133"/>
      <c r="EQ668" s="133"/>
      <c r="ER668" s="133"/>
      <c r="ES668" s="133"/>
      <c r="ET668" s="133"/>
      <c r="EU668" s="133"/>
      <c r="EV668" s="133"/>
      <c r="EW668" s="133"/>
      <c r="EX668" s="133"/>
      <c r="EY668" s="133"/>
      <c r="EZ668" s="133"/>
      <c r="FA668" s="133"/>
      <c r="FB668" s="133"/>
      <c r="FC668" s="133"/>
      <c r="FD668" s="133"/>
      <c r="FE668" s="133"/>
      <c r="FF668" s="133"/>
      <c r="FG668" s="133"/>
      <c r="FH668" s="133"/>
      <c r="FI668" s="133"/>
      <c r="FJ668" s="133"/>
      <c r="FK668" s="133"/>
      <c r="FL668" s="133"/>
      <c r="FM668" s="133"/>
      <c r="FN668" s="133"/>
      <c r="FO668" s="133"/>
      <c r="FP668" s="133"/>
      <c r="FQ668" s="133"/>
      <c r="FR668" s="133"/>
      <c r="FS668" s="133"/>
      <c r="FT668" s="133"/>
      <c r="FU668" s="133"/>
      <c r="FV668" s="133"/>
      <c r="FW668" s="133"/>
      <c r="FX668" s="133"/>
      <c r="FY668" s="133"/>
      <c r="FZ668" s="133"/>
      <c r="GA668" s="133"/>
      <c r="GB668" s="133"/>
      <c r="GC668" s="133"/>
      <c r="GD668" s="133"/>
      <c r="GE668" s="133"/>
      <c r="GF668" s="133"/>
      <c r="GG668" s="133"/>
      <c r="GH668" s="133"/>
      <c r="GI668" s="133"/>
      <c r="GJ668" s="133"/>
      <c r="GK668" s="133"/>
      <c r="GL668" s="133"/>
      <c r="GM668" s="133"/>
      <c r="GN668" s="133"/>
      <c r="GO668" s="133"/>
      <c r="GP668" s="133"/>
      <c r="GQ668" s="133"/>
      <c r="GR668" s="133"/>
      <c r="GS668" s="133"/>
    </row>
    <row r="669" spans="1:20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c r="CQ669" s="133"/>
      <c r="CR669" s="133"/>
      <c r="CS669" s="133"/>
      <c r="CT669" s="133"/>
      <c r="CU669" s="133"/>
      <c r="CV669" s="133"/>
      <c r="CW669" s="133"/>
      <c r="CX669" s="133"/>
      <c r="CY669" s="133"/>
      <c r="CZ669" s="133"/>
      <c r="DA669" s="133"/>
      <c r="DB669" s="133"/>
      <c r="DC669" s="133"/>
      <c r="DD669" s="133"/>
      <c r="DE669" s="133"/>
      <c r="DF669" s="133"/>
      <c r="DG669" s="133"/>
      <c r="DH669" s="133"/>
      <c r="DI669" s="133"/>
      <c r="DJ669" s="133"/>
      <c r="DK669" s="133"/>
      <c r="DL669" s="133"/>
      <c r="DM669" s="133"/>
      <c r="DN669" s="133"/>
      <c r="DO669" s="133"/>
      <c r="DP669" s="133"/>
      <c r="DQ669" s="133"/>
      <c r="DR669" s="133"/>
      <c r="DS669" s="133"/>
      <c r="DT669" s="133"/>
      <c r="DU669" s="133"/>
      <c r="DV669" s="133"/>
      <c r="DW669" s="133"/>
      <c r="DX669" s="133"/>
      <c r="DY669" s="133"/>
      <c r="DZ669" s="133"/>
      <c r="EA669" s="133"/>
      <c r="EB669" s="133"/>
      <c r="EC669" s="133"/>
      <c r="ED669" s="133"/>
      <c r="EE669" s="133"/>
      <c r="EF669" s="133"/>
      <c r="EG669" s="133"/>
      <c r="EH669" s="133"/>
      <c r="EI669" s="133"/>
      <c r="EJ669" s="133"/>
      <c r="EK669" s="133"/>
      <c r="EL669" s="133"/>
      <c r="EM669" s="133"/>
      <c r="EN669" s="133"/>
      <c r="EO669" s="133"/>
      <c r="EP669" s="133"/>
      <c r="EQ669" s="133"/>
      <c r="ER669" s="133"/>
      <c r="ES669" s="133"/>
      <c r="ET669" s="133"/>
      <c r="EU669" s="133"/>
      <c r="EV669" s="133"/>
      <c r="EW669" s="133"/>
      <c r="EX669" s="133"/>
      <c r="EY669" s="133"/>
      <c r="EZ669" s="133"/>
      <c r="FA669" s="133"/>
      <c r="FB669" s="133"/>
      <c r="FC669" s="133"/>
      <c r="FD669" s="133"/>
      <c r="FE669" s="133"/>
      <c r="FF669" s="133"/>
      <c r="FG669" s="133"/>
      <c r="FH669" s="133"/>
      <c r="FI669" s="133"/>
      <c r="FJ669" s="133"/>
      <c r="FK669" s="133"/>
      <c r="FL669" s="133"/>
      <c r="FM669" s="133"/>
      <c r="FN669" s="133"/>
      <c r="FO669" s="133"/>
      <c r="FP669" s="133"/>
      <c r="FQ669" s="133"/>
      <c r="FR669" s="133"/>
      <c r="FS669" s="133"/>
      <c r="FT669" s="133"/>
      <c r="FU669" s="133"/>
      <c r="FV669" s="133"/>
      <c r="FW669" s="133"/>
      <c r="FX669" s="133"/>
      <c r="FY669" s="133"/>
      <c r="FZ669" s="133"/>
      <c r="GA669" s="133"/>
      <c r="GB669" s="133"/>
      <c r="GC669" s="133"/>
      <c r="GD669" s="133"/>
      <c r="GE669" s="133"/>
      <c r="GF669" s="133"/>
      <c r="GG669" s="133"/>
      <c r="GH669" s="133"/>
      <c r="GI669" s="133"/>
      <c r="GJ669" s="133"/>
      <c r="GK669" s="133"/>
      <c r="GL669" s="133"/>
      <c r="GM669" s="133"/>
      <c r="GN669" s="133"/>
      <c r="GO669" s="133"/>
      <c r="GP669" s="133"/>
      <c r="GQ669" s="133"/>
      <c r="GR669" s="133"/>
      <c r="GS669" s="133"/>
    </row>
    <row r="670" spans="1:20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133"/>
      <c r="BL670" s="133"/>
      <c r="BM670" s="133"/>
      <c r="BN670" s="133"/>
      <c r="BO670" s="133"/>
      <c r="BP670" s="133"/>
      <c r="BQ670" s="133"/>
      <c r="BR670" s="133"/>
      <c r="BS670" s="133"/>
      <c r="BT670" s="133"/>
      <c r="BU670" s="133"/>
      <c r="BV670" s="133"/>
      <c r="BW670" s="133"/>
      <c r="BX670" s="133"/>
      <c r="BY670" s="133"/>
      <c r="BZ670" s="133"/>
      <c r="CA670" s="133"/>
      <c r="CB670" s="133"/>
      <c r="CC670" s="133"/>
      <c r="CD670" s="133"/>
      <c r="CE670" s="133"/>
      <c r="CF670" s="133"/>
      <c r="CG670" s="133"/>
      <c r="CH670" s="133"/>
      <c r="CI670" s="133"/>
      <c r="CJ670" s="133"/>
      <c r="CK670" s="133"/>
      <c r="CL670" s="133"/>
      <c r="CM670" s="133"/>
      <c r="CN670" s="133"/>
      <c r="CO670" s="133"/>
      <c r="CP670" s="133"/>
      <c r="CQ670" s="133"/>
      <c r="CR670" s="133"/>
      <c r="CS670" s="133"/>
      <c r="CT670" s="133"/>
      <c r="CU670" s="133"/>
      <c r="CV670" s="133"/>
      <c r="CW670" s="133"/>
      <c r="CX670" s="133"/>
      <c r="CY670" s="133"/>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3"/>
      <c r="EA670" s="133"/>
      <c r="EB670" s="133"/>
      <c r="EC670" s="133"/>
      <c r="ED670" s="133"/>
      <c r="EE670" s="133"/>
      <c r="EF670" s="133"/>
      <c r="EG670" s="133"/>
      <c r="EH670" s="133"/>
      <c r="EI670" s="133"/>
      <c r="EJ670" s="133"/>
      <c r="EK670" s="133"/>
      <c r="EL670" s="133"/>
      <c r="EM670" s="133"/>
      <c r="EN670" s="133"/>
      <c r="EO670" s="133"/>
      <c r="EP670" s="133"/>
      <c r="EQ670" s="133"/>
      <c r="ER670" s="133"/>
      <c r="ES670" s="133"/>
      <c r="ET670" s="133"/>
      <c r="EU670" s="133"/>
      <c r="EV670" s="133"/>
      <c r="EW670" s="133"/>
      <c r="EX670" s="133"/>
      <c r="EY670" s="133"/>
      <c r="EZ670" s="133"/>
      <c r="FA670" s="133"/>
      <c r="FB670" s="133"/>
      <c r="FC670" s="133"/>
      <c r="FD670" s="133"/>
      <c r="FE670" s="133"/>
      <c r="FF670" s="133"/>
      <c r="FG670" s="133"/>
      <c r="FH670" s="133"/>
      <c r="FI670" s="133"/>
      <c r="FJ670" s="133"/>
      <c r="FK670" s="133"/>
      <c r="FL670" s="133"/>
      <c r="FM670" s="133"/>
      <c r="FN670" s="133"/>
      <c r="FO670" s="133"/>
      <c r="FP670" s="133"/>
      <c r="FQ670" s="133"/>
      <c r="FR670" s="133"/>
      <c r="FS670" s="133"/>
      <c r="FT670" s="133"/>
      <c r="FU670" s="133"/>
      <c r="FV670" s="133"/>
      <c r="FW670" s="133"/>
      <c r="FX670" s="133"/>
      <c r="FY670" s="133"/>
      <c r="FZ670" s="133"/>
      <c r="GA670" s="133"/>
      <c r="GB670" s="133"/>
      <c r="GC670" s="133"/>
      <c r="GD670" s="133"/>
      <c r="GE670" s="133"/>
      <c r="GF670" s="133"/>
      <c r="GG670" s="133"/>
      <c r="GH670" s="133"/>
      <c r="GI670" s="133"/>
      <c r="GJ670" s="133"/>
      <c r="GK670" s="133"/>
      <c r="GL670" s="133"/>
      <c r="GM670" s="133"/>
      <c r="GN670" s="133"/>
      <c r="GO670" s="133"/>
      <c r="GP670" s="133"/>
      <c r="GQ670" s="133"/>
      <c r="GR670" s="133"/>
      <c r="GS670" s="133"/>
    </row>
    <row r="671" spans="1:20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c r="CQ671" s="133"/>
      <c r="CR671" s="133"/>
      <c r="CS671" s="133"/>
      <c r="CT671" s="133"/>
      <c r="CU671" s="133"/>
      <c r="CV671" s="133"/>
      <c r="CW671" s="133"/>
      <c r="CX671" s="133"/>
      <c r="CY671" s="133"/>
      <c r="CZ671" s="133"/>
      <c r="DA671" s="133"/>
      <c r="DB671" s="133"/>
      <c r="DC671" s="133"/>
      <c r="DD671" s="133"/>
      <c r="DE671" s="133"/>
      <c r="DF671" s="133"/>
      <c r="DG671" s="133"/>
      <c r="DH671" s="133"/>
      <c r="DI671" s="133"/>
      <c r="DJ671" s="133"/>
      <c r="DK671" s="133"/>
      <c r="DL671" s="133"/>
      <c r="DM671" s="133"/>
      <c r="DN671" s="133"/>
      <c r="DO671" s="133"/>
      <c r="DP671" s="133"/>
      <c r="DQ671" s="133"/>
      <c r="DR671" s="133"/>
      <c r="DS671" s="133"/>
      <c r="DT671" s="133"/>
      <c r="DU671" s="133"/>
      <c r="DV671" s="133"/>
      <c r="DW671" s="133"/>
      <c r="DX671" s="133"/>
      <c r="DY671" s="133"/>
      <c r="DZ671" s="133"/>
      <c r="EA671" s="133"/>
      <c r="EB671" s="133"/>
      <c r="EC671" s="133"/>
      <c r="ED671" s="133"/>
      <c r="EE671" s="133"/>
      <c r="EF671" s="133"/>
      <c r="EG671" s="133"/>
      <c r="EH671" s="133"/>
      <c r="EI671" s="133"/>
      <c r="EJ671" s="133"/>
      <c r="EK671" s="133"/>
      <c r="EL671" s="133"/>
      <c r="EM671" s="133"/>
      <c r="EN671" s="133"/>
      <c r="EO671" s="133"/>
      <c r="EP671" s="133"/>
      <c r="EQ671" s="133"/>
      <c r="ER671" s="133"/>
      <c r="ES671" s="133"/>
      <c r="ET671" s="133"/>
      <c r="EU671" s="133"/>
      <c r="EV671" s="133"/>
      <c r="EW671" s="133"/>
      <c r="EX671" s="133"/>
      <c r="EY671" s="133"/>
      <c r="EZ671" s="133"/>
      <c r="FA671" s="133"/>
      <c r="FB671" s="133"/>
      <c r="FC671" s="133"/>
      <c r="FD671" s="133"/>
      <c r="FE671" s="133"/>
      <c r="FF671" s="133"/>
      <c r="FG671" s="133"/>
      <c r="FH671" s="133"/>
      <c r="FI671" s="133"/>
      <c r="FJ671" s="133"/>
      <c r="FK671" s="133"/>
      <c r="FL671" s="133"/>
      <c r="FM671" s="133"/>
      <c r="FN671" s="133"/>
      <c r="FO671" s="133"/>
      <c r="FP671" s="133"/>
      <c r="FQ671" s="133"/>
      <c r="FR671" s="133"/>
      <c r="FS671" s="133"/>
      <c r="FT671" s="133"/>
      <c r="FU671" s="133"/>
      <c r="FV671" s="133"/>
      <c r="FW671" s="133"/>
      <c r="FX671" s="133"/>
      <c r="FY671" s="133"/>
      <c r="FZ671" s="133"/>
      <c r="GA671" s="133"/>
      <c r="GB671" s="133"/>
      <c r="GC671" s="133"/>
      <c r="GD671" s="133"/>
      <c r="GE671" s="133"/>
      <c r="GF671" s="133"/>
      <c r="GG671" s="133"/>
      <c r="GH671" s="133"/>
      <c r="GI671" s="133"/>
      <c r="GJ671" s="133"/>
      <c r="GK671" s="133"/>
      <c r="GL671" s="133"/>
      <c r="GM671" s="133"/>
      <c r="GN671" s="133"/>
      <c r="GO671" s="133"/>
      <c r="GP671" s="133"/>
      <c r="GQ671" s="133"/>
      <c r="GR671" s="133"/>
      <c r="GS671" s="133"/>
    </row>
    <row r="672" spans="1:20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c r="CQ672" s="133"/>
      <c r="CR672" s="133"/>
      <c r="CS672" s="133"/>
      <c r="CT672" s="133"/>
      <c r="CU672" s="133"/>
      <c r="CV672" s="133"/>
      <c r="CW672" s="133"/>
      <c r="CX672" s="133"/>
      <c r="CY672" s="133"/>
      <c r="CZ672" s="133"/>
      <c r="DA672" s="133"/>
      <c r="DB672" s="133"/>
      <c r="DC672" s="133"/>
      <c r="DD672" s="133"/>
      <c r="DE672" s="133"/>
      <c r="DF672" s="133"/>
      <c r="DG672" s="133"/>
      <c r="DH672" s="133"/>
      <c r="DI672" s="133"/>
      <c r="DJ672" s="133"/>
      <c r="DK672" s="133"/>
      <c r="DL672" s="133"/>
      <c r="DM672" s="133"/>
      <c r="DN672" s="133"/>
      <c r="DO672" s="133"/>
      <c r="DP672" s="133"/>
      <c r="DQ672" s="133"/>
      <c r="DR672" s="133"/>
      <c r="DS672" s="133"/>
      <c r="DT672" s="133"/>
      <c r="DU672" s="133"/>
      <c r="DV672" s="133"/>
      <c r="DW672" s="133"/>
      <c r="DX672" s="133"/>
      <c r="DY672" s="133"/>
      <c r="DZ672" s="133"/>
      <c r="EA672" s="133"/>
      <c r="EB672" s="133"/>
      <c r="EC672" s="133"/>
      <c r="ED672" s="133"/>
      <c r="EE672" s="133"/>
      <c r="EF672" s="133"/>
      <c r="EG672" s="133"/>
      <c r="EH672" s="133"/>
      <c r="EI672" s="133"/>
      <c r="EJ672" s="133"/>
      <c r="EK672" s="133"/>
      <c r="EL672" s="133"/>
      <c r="EM672" s="133"/>
      <c r="EN672" s="133"/>
      <c r="EO672" s="133"/>
      <c r="EP672" s="133"/>
      <c r="EQ672" s="133"/>
      <c r="ER672" s="133"/>
      <c r="ES672" s="133"/>
      <c r="ET672" s="133"/>
      <c r="EU672" s="133"/>
      <c r="EV672" s="133"/>
      <c r="EW672" s="133"/>
      <c r="EX672" s="133"/>
      <c r="EY672" s="133"/>
      <c r="EZ672" s="133"/>
      <c r="FA672" s="133"/>
      <c r="FB672" s="133"/>
      <c r="FC672" s="133"/>
      <c r="FD672" s="133"/>
      <c r="FE672" s="133"/>
      <c r="FF672" s="133"/>
      <c r="FG672" s="133"/>
      <c r="FH672" s="133"/>
      <c r="FI672" s="133"/>
      <c r="FJ672" s="133"/>
      <c r="FK672" s="133"/>
      <c r="FL672" s="133"/>
      <c r="FM672" s="133"/>
      <c r="FN672" s="133"/>
      <c r="FO672" s="133"/>
      <c r="FP672" s="133"/>
      <c r="FQ672" s="133"/>
      <c r="FR672" s="133"/>
      <c r="FS672" s="133"/>
      <c r="FT672" s="133"/>
      <c r="FU672" s="133"/>
      <c r="FV672" s="133"/>
      <c r="FW672" s="133"/>
      <c r="FX672" s="133"/>
      <c r="FY672" s="133"/>
      <c r="FZ672" s="133"/>
      <c r="GA672" s="133"/>
      <c r="GB672" s="133"/>
      <c r="GC672" s="133"/>
      <c r="GD672" s="133"/>
      <c r="GE672" s="133"/>
      <c r="GF672" s="133"/>
      <c r="GG672" s="133"/>
      <c r="GH672" s="133"/>
      <c r="GI672" s="133"/>
      <c r="GJ672" s="133"/>
      <c r="GK672" s="133"/>
      <c r="GL672" s="133"/>
      <c r="GM672" s="133"/>
      <c r="GN672" s="133"/>
      <c r="GO672" s="133"/>
      <c r="GP672" s="133"/>
      <c r="GQ672" s="133"/>
      <c r="GR672" s="133"/>
      <c r="GS672" s="133"/>
    </row>
    <row r="673" spans="1:20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c r="CQ673" s="133"/>
      <c r="CR673" s="133"/>
      <c r="CS673" s="133"/>
      <c r="CT673" s="133"/>
      <c r="CU673" s="133"/>
      <c r="CV673" s="133"/>
      <c r="CW673" s="133"/>
      <c r="CX673" s="133"/>
      <c r="CY673" s="133"/>
      <c r="CZ673" s="133"/>
      <c r="DA673" s="133"/>
      <c r="DB673" s="133"/>
      <c r="DC673" s="133"/>
      <c r="DD673" s="133"/>
      <c r="DE673" s="133"/>
      <c r="DF673" s="133"/>
      <c r="DG673" s="133"/>
      <c r="DH673" s="133"/>
      <c r="DI673" s="133"/>
      <c r="DJ673" s="133"/>
      <c r="DK673" s="133"/>
      <c r="DL673" s="133"/>
      <c r="DM673" s="133"/>
      <c r="DN673" s="133"/>
      <c r="DO673" s="133"/>
      <c r="DP673" s="133"/>
      <c r="DQ673" s="133"/>
      <c r="DR673" s="133"/>
      <c r="DS673" s="133"/>
      <c r="DT673" s="133"/>
      <c r="DU673" s="133"/>
      <c r="DV673" s="133"/>
      <c r="DW673" s="133"/>
      <c r="DX673" s="133"/>
      <c r="DY673" s="133"/>
      <c r="DZ673" s="133"/>
      <c r="EA673" s="133"/>
      <c r="EB673" s="133"/>
      <c r="EC673" s="133"/>
      <c r="ED673" s="133"/>
      <c r="EE673" s="133"/>
      <c r="EF673" s="133"/>
      <c r="EG673" s="133"/>
      <c r="EH673" s="133"/>
      <c r="EI673" s="133"/>
      <c r="EJ673" s="133"/>
      <c r="EK673" s="133"/>
      <c r="EL673" s="133"/>
      <c r="EM673" s="133"/>
      <c r="EN673" s="133"/>
      <c r="EO673" s="133"/>
      <c r="EP673" s="133"/>
      <c r="EQ673" s="133"/>
      <c r="ER673" s="133"/>
      <c r="ES673" s="133"/>
      <c r="ET673" s="133"/>
      <c r="EU673" s="133"/>
      <c r="EV673" s="133"/>
      <c r="EW673" s="133"/>
      <c r="EX673" s="133"/>
      <c r="EY673" s="133"/>
      <c r="EZ673" s="133"/>
      <c r="FA673" s="133"/>
      <c r="FB673" s="133"/>
      <c r="FC673" s="133"/>
      <c r="FD673" s="133"/>
      <c r="FE673" s="133"/>
      <c r="FF673" s="133"/>
      <c r="FG673" s="133"/>
      <c r="FH673" s="133"/>
      <c r="FI673" s="133"/>
      <c r="FJ673" s="133"/>
      <c r="FK673" s="133"/>
      <c r="FL673" s="133"/>
      <c r="FM673" s="133"/>
      <c r="FN673" s="133"/>
      <c r="FO673" s="133"/>
      <c r="FP673" s="133"/>
      <c r="FQ673" s="133"/>
      <c r="FR673" s="133"/>
      <c r="FS673" s="133"/>
      <c r="FT673" s="133"/>
      <c r="FU673" s="133"/>
      <c r="FV673" s="133"/>
      <c r="FW673" s="133"/>
      <c r="FX673" s="133"/>
      <c r="FY673" s="133"/>
      <c r="FZ673" s="133"/>
      <c r="GA673" s="133"/>
      <c r="GB673" s="133"/>
      <c r="GC673" s="133"/>
      <c r="GD673" s="133"/>
      <c r="GE673" s="133"/>
      <c r="GF673" s="133"/>
      <c r="GG673" s="133"/>
      <c r="GH673" s="133"/>
      <c r="GI673" s="133"/>
      <c r="GJ673" s="133"/>
      <c r="GK673" s="133"/>
      <c r="GL673" s="133"/>
      <c r="GM673" s="133"/>
      <c r="GN673" s="133"/>
      <c r="GO673" s="133"/>
      <c r="GP673" s="133"/>
      <c r="GQ673" s="133"/>
      <c r="GR673" s="133"/>
      <c r="GS673" s="133"/>
    </row>
    <row r="674" spans="1:20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33"/>
      <c r="BN674" s="133"/>
      <c r="BO674" s="133"/>
      <c r="BP674" s="133"/>
      <c r="BQ674" s="133"/>
      <c r="BR674" s="133"/>
      <c r="BS674" s="133"/>
      <c r="BT674" s="133"/>
      <c r="BU674" s="133"/>
      <c r="BV674" s="133"/>
      <c r="BW674" s="133"/>
      <c r="BX674" s="133"/>
      <c r="BY674" s="133"/>
      <c r="BZ674" s="133"/>
      <c r="CA674" s="133"/>
      <c r="CB674" s="133"/>
      <c r="CC674" s="133"/>
      <c r="CD674" s="133"/>
      <c r="CE674" s="133"/>
      <c r="CF674" s="133"/>
      <c r="CG674" s="133"/>
      <c r="CH674" s="133"/>
      <c r="CI674" s="133"/>
      <c r="CJ674" s="133"/>
      <c r="CK674" s="133"/>
      <c r="CL674" s="133"/>
      <c r="CM674" s="133"/>
      <c r="CN674" s="133"/>
      <c r="CO674" s="133"/>
      <c r="CP674" s="133"/>
      <c r="CQ674" s="133"/>
      <c r="CR674" s="133"/>
      <c r="CS674" s="133"/>
      <c r="CT674" s="133"/>
      <c r="CU674" s="133"/>
      <c r="CV674" s="133"/>
      <c r="CW674" s="133"/>
      <c r="CX674" s="133"/>
      <c r="CY674" s="133"/>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3"/>
      <c r="EA674" s="133"/>
      <c r="EB674" s="133"/>
      <c r="EC674" s="133"/>
      <c r="ED674" s="133"/>
      <c r="EE674" s="133"/>
      <c r="EF674" s="133"/>
      <c r="EG674" s="133"/>
      <c r="EH674" s="133"/>
      <c r="EI674" s="133"/>
      <c r="EJ674" s="133"/>
      <c r="EK674" s="133"/>
      <c r="EL674" s="133"/>
      <c r="EM674" s="133"/>
      <c r="EN674" s="133"/>
      <c r="EO674" s="133"/>
      <c r="EP674" s="133"/>
      <c r="EQ674" s="133"/>
      <c r="ER674" s="133"/>
      <c r="ES674" s="133"/>
      <c r="ET674" s="133"/>
      <c r="EU674" s="133"/>
      <c r="EV674" s="133"/>
      <c r="EW674" s="133"/>
      <c r="EX674" s="133"/>
      <c r="EY674" s="133"/>
      <c r="EZ674" s="133"/>
      <c r="FA674" s="133"/>
      <c r="FB674" s="133"/>
      <c r="FC674" s="133"/>
      <c r="FD674" s="133"/>
      <c r="FE674" s="133"/>
      <c r="FF674" s="133"/>
      <c r="FG674" s="133"/>
      <c r="FH674" s="133"/>
      <c r="FI674" s="133"/>
      <c r="FJ674" s="133"/>
      <c r="FK674" s="133"/>
      <c r="FL674" s="133"/>
      <c r="FM674" s="133"/>
      <c r="FN674" s="133"/>
      <c r="FO674" s="133"/>
      <c r="FP674" s="133"/>
      <c r="FQ674" s="133"/>
      <c r="FR674" s="133"/>
      <c r="FS674" s="133"/>
      <c r="FT674" s="133"/>
      <c r="FU674" s="133"/>
      <c r="FV674" s="133"/>
      <c r="FW674" s="133"/>
      <c r="FX674" s="133"/>
      <c r="FY674" s="133"/>
      <c r="FZ674" s="133"/>
      <c r="GA674" s="133"/>
      <c r="GB674" s="133"/>
      <c r="GC674" s="133"/>
      <c r="GD674" s="133"/>
      <c r="GE674" s="133"/>
      <c r="GF674" s="133"/>
      <c r="GG674" s="133"/>
      <c r="GH674" s="133"/>
      <c r="GI674" s="133"/>
      <c r="GJ674" s="133"/>
      <c r="GK674" s="133"/>
      <c r="GL674" s="133"/>
      <c r="GM674" s="133"/>
      <c r="GN674" s="133"/>
      <c r="GO674" s="133"/>
      <c r="GP674" s="133"/>
      <c r="GQ674" s="133"/>
      <c r="GR674" s="133"/>
      <c r="GS674" s="133"/>
    </row>
    <row r="675" spans="1:20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c r="CQ675" s="133"/>
      <c r="CR675" s="133"/>
      <c r="CS675" s="133"/>
      <c r="CT675" s="133"/>
      <c r="CU675" s="133"/>
      <c r="CV675" s="133"/>
      <c r="CW675" s="133"/>
      <c r="CX675" s="133"/>
      <c r="CY675" s="133"/>
      <c r="CZ675" s="133"/>
      <c r="DA675" s="133"/>
      <c r="DB675" s="133"/>
      <c r="DC675" s="133"/>
      <c r="DD675" s="133"/>
      <c r="DE675" s="133"/>
      <c r="DF675" s="133"/>
      <c r="DG675" s="133"/>
      <c r="DH675" s="133"/>
      <c r="DI675" s="133"/>
      <c r="DJ675" s="133"/>
      <c r="DK675" s="133"/>
      <c r="DL675" s="133"/>
      <c r="DM675" s="133"/>
      <c r="DN675" s="133"/>
      <c r="DO675" s="133"/>
      <c r="DP675" s="133"/>
      <c r="DQ675" s="133"/>
      <c r="DR675" s="133"/>
      <c r="DS675" s="133"/>
      <c r="DT675" s="133"/>
      <c r="DU675" s="133"/>
      <c r="DV675" s="133"/>
      <c r="DW675" s="133"/>
      <c r="DX675" s="133"/>
      <c r="DY675" s="133"/>
      <c r="DZ675" s="133"/>
      <c r="EA675" s="133"/>
      <c r="EB675" s="133"/>
      <c r="EC675" s="133"/>
      <c r="ED675" s="133"/>
      <c r="EE675" s="133"/>
      <c r="EF675" s="133"/>
      <c r="EG675" s="133"/>
      <c r="EH675" s="133"/>
      <c r="EI675" s="133"/>
      <c r="EJ675" s="133"/>
      <c r="EK675" s="133"/>
      <c r="EL675" s="133"/>
      <c r="EM675" s="133"/>
      <c r="EN675" s="133"/>
      <c r="EO675" s="133"/>
      <c r="EP675" s="133"/>
      <c r="EQ675" s="133"/>
      <c r="ER675" s="133"/>
      <c r="ES675" s="133"/>
      <c r="ET675" s="133"/>
      <c r="EU675" s="133"/>
      <c r="EV675" s="133"/>
      <c r="EW675" s="133"/>
      <c r="EX675" s="133"/>
      <c r="EY675" s="133"/>
      <c r="EZ675" s="133"/>
      <c r="FA675" s="133"/>
      <c r="FB675" s="133"/>
      <c r="FC675" s="133"/>
      <c r="FD675" s="133"/>
      <c r="FE675" s="133"/>
      <c r="FF675" s="133"/>
      <c r="FG675" s="133"/>
      <c r="FH675" s="133"/>
      <c r="FI675" s="133"/>
      <c r="FJ675" s="133"/>
      <c r="FK675" s="133"/>
      <c r="FL675" s="133"/>
      <c r="FM675" s="133"/>
      <c r="FN675" s="133"/>
      <c r="FO675" s="133"/>
      <c r="FP675" s="133"/>
      <c r="FQ675" s="133"/>
      <c r="FR675" s="133"/>
      <c r="FS675" s="133"/>
      <c r="FT675" s="133"/>
      <c r="FU675" s="133"/>
      <c r="FV675" s="133"/>
      <c r="FW675" s="133"/>
      <c r="FX675" s="133"/>
      <c r="FY675" s="133"/>
      <c r="FZ675" s="133"/>
      <c r="GA675" s="133"/>
      <c r="GB675" s="133"/>
      <c r="GC675" s="133"/>
      <c r="GD675" s="133"/>
      <c r="GE675" s="133"/>
      <c r="GF675" s="133"/>
      <c r="GG675" s="133"/>
      <c r="GH675" s="133"/>
      <c r="GI675" s="133"/>
      <c r="GJ675" s="133"/>
      <c r="GK675" s="133"/>
      <c r="GL675" s="133"/>
      <c r="GM675" s="133"/>
      <c r="GN675" s="133"/>
      <c r="GO675" s="133"/>
      <c r="GP675" s="133"/>
      <c r="GQ675" s="133"/>
      <c r="GR675" s="133"/>
      <c r="GS675" s="133"/>
    </row>
    <row r="676" spans="1:20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c r="CQ676" s="133"/>
      <c r="CR676" s="133"/>
      <c r="CS676" s="133"/>
      <c r="CT676" s="133"/>
      <c r="CU676" s="133"/>
      <c r="CV676" s="133"/>
      <c r="CW676" s="133"/>
      <c r="CX676" s="133"/>
      <c r="CY676" s="133"/>
      <c r="CZ676" s="133"/>
      <c r="DA676" s="133"/>
      <c r="DB676" s="133"/>
      <c r="DC676" s="133"/>
      <c r="DD676" s="133"/>
      <c r="DE676" s="133"/>
      <c r="DF676" s="133"/>
      <c r="DG676" s="133"/>
      <c r="DH676" s="133"/>
      <c r="DI676" s="133"/>
      <c r="DJ676" s="133"/>
      <c r="DK676" s="133"/>
      <c r="DL676" s="133"/>
      <c r="DM676" s="133"/>
      <c r="DN676" s="133"/>
      <c r="DO676" s="133"/>
      <c r="DP676" s="133"/>
      <c r="DQ676" s="133"/>
      <c r="DR676" s="133"/>
      <c r="DS676" s="133"/>
      <c r="DT676" s="133"/>
      <c r="DU676" s="133"/>
      <c r="DV676" s="133"/>
      <c r="DW676" s="133"/>
      <c r="DX676" s="133"/>
      <c r="DY676" s="133"/>
      <c r="DZ676" s="133"/>
      <c r="EA676" s="133"/>
      <c r="EB676" s="133"/>
      <c r="EC676" s="133"/>
      <c r="ED676" s="133"/>
      <c r="EE676" s="133"/>
      <c r="EF676" s="133"/>
      <c r="EG676" s="133"/>
      <c r="EH676" s="133"/>
      <c r="EI676" s="133"/>
      <c r="EJ676" s="133"/>
      <c r="EK676" s="133"/>
      <c r="EL676" s="133"/>
      <c r="EM676" s="133"/>
      <c r="EN676" s="133"/>
      <c r="EO676" s="133"/>
      <c r="EP676" s="133"/>
      <c r="EQ676" s="133"/>
      <c r="ER676" s="133"/>
      <c r="ES676" s="133"/>
      <c r="ET676" s="133"/>
      <c r="EU676" s="133"/>
      <c r="EV676" s="133"/>
      <c r="EW676" s="133"/>
      <c r="EX676" s="133"/>
      <c r="EY676" s="133"/>
      <c r="EZ676" s="133"/>
      <c r="FA676" s="133"/>
      <c r="FB676" s="133"/>
      <c r="FC676" s="133"/>
      <c r="FD676" s="133"/>
      <c r="FE676" s="133"/>
      <c r="FF676" s="133"/>
      <c r="FG676" s="133"/>
      <c r="FH676" s="133"/>
      <c r="FI676" s="133"/>
      <c r="FJ676" s="133"/>
      <c r="FK676" s="133"/>
      <c r="FL676" s="133"/>
      <c r="FM676" s="133"/>
      <c r="FN676" s="133"/>
      <c r="FO676" s="133"/>
      <c r="FP676" s="133"/>
      <c r="FQ676" s="133"/>
      <c r="FR676" s="133"/>
      <c r="FS676" s="133"/>
      <c r="FT676" s="133"/>
      <c r="FU676" s="133"/>
      <c r="FV676" s="133"/>
      <c r="FW676" s="133"/>
      <c r="FX676" s="133"/>
      <c r="FY676" s="133"/>
      <c r="FZ676" s="133"/>
      <c r="GA676" s="133"/>
      <c r="GB676" s="133"/>
      <c r="GC676" s="133"/>
      <c r="GD676" s="133"/>
      <c r="GE676" s="133"/>
      <c r="GF676" s="133"/>
      <c r="GG676" s="133"/>
      <c r="GH676" s="133"/>
      <c r="GI676" s="133"/>
      <c r="GJ676" s="133"/>
      <c r="GK676" s="133"/>
      <c r="GL676" s="133"/>
      <c r="GM676" s="133"/>
      <c r="GN676" s="133"/>
      <c r="GO676" s="133"/>
      <c r="GP676" s="133"/>
      <c r="GQ676" s="133"/>
      <c r="GR676" s="133"/>
      <c r="GS676" s="133"/>
    </row>
    <row r="677" spans="1:20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33"/>
      <c r="BM677" s="133"/>
      <c r="BN677" s="133"/>
      <c r="BO677" s="133"/>
      <c r="BP677" s="133"/>
      <c r="BQ677" s="133"/>
      <c r="BR677" s="133"/>
      <c r="BS677" s="133"/>
      <c r="BT677" s="133"/>
      <c r="BU677" s="133"/>
      <c r="BV677" s="133"/>
      <c r="BW677" s="133"/>
      <c r="BX677" s="133"/>
      <c r="BY677" s="133"/>
      <c r="BZ677" s="133"/>
      <c r="CA677" s="133"/>
      <c r="CB677" s="133"/>
      <c r="CC677" s="133"/>
      <c r="CD677" s="133"/>
      <c r="CE677" s="133"/>
      <c r="CF677" s="133"/>
      <c r="CG677" s="133"/>
      <c r="CH677" s="133"/>
      <c r="CI677" s="133"/>
      <c r="CJ677" s="133"/>
      <c r="CK677" s="133"/>
      <c r="CL677" s="133"/>
      <c r="CM677" s="133"/>
      <c r="CN677" s="133"/>
      <c r="CO677" s="133"/>
      <c r="CP677" s="133"/>
      <c r="CQ677" s="133"/>
      <c r="CR677" s="133"/>
      <c r="CS677" s="133"/>
      <c r="CT677" s="133"/>
      <c r="CU677" s="133"/>
      <c r="CV677" s="133"/>
      <c r="CW677" s="133"/>
      <c r="CX677" s="133"/>
      <c r="CY677" s="133"/>
      <c r="CZ677" s="133"/>
      <c r="DA677" s="133"/>
      <c r="DB677" s="133"/>
      <c r="DC677" s="133"/>
      <c r="DD677" s="133"/>
      <c r="DE677" s="133"/>
      <c r="DF677" s="133"/>
      <c r="DG677" s="133"/>
      <c r="DH677" s="133"/>
      <c r="DI677" s="133"/>
      <c r="DJ677" s="133"/>
      <c r="DK677" s="133"/>
      <c r="DL677" s="133"/>
      <c r="DM677" s="133"/>
      <c r="DN677" s="133"/>
      <c r="DO677" s="133"/>
      <c r="DP677" s="133"/>
      <c r="DQ677" s="133"/>
      <c r="DR677" s="133"/>
      <c r="DS677" s="133"/>
      <c r="DT677" s="133"/>
      <c r="DU677" s="133"/>
      <c r="DV677" s="133"/>
      <c r="DW677" s="133"/>
      <c r="DX677" s="133"/>
      <c r="DY677" s="133"/>
      <c r="DZ677" s="133"/>
      <c r="EA677" s="133"/>
      <c r="EB677" s="133"/>
      <c r="EC677" s="133"/>
      <c r="ED677" s="133"/>
      <c r="EE677" s="133"/>
      <c r="EF677" s="133"/>
      <c r="EG677" s="133"/>
      <c r="EH677" s="133"/>
      <c r="EI677" s="133"/>
      <c r="EJ677" s="133"/>
      <c r="EK677" s="133"/>
      <c r="EL677" s="133"/>
      <c r="EM677" s="133"/>
      <c r="EN677" s="133"/>
      <c r="EO677" s="133"/>
      <c r="EP677" s="133"/>
      <c r="EQ677" s="133"/>
      <c r="ER677" s="133"/>
      <c r="ES677" s="133"/>
      <c r="ET677" s="133"/>
      <c r="EU677" s="133"/>
      <c r="EV677" s="133"/>
      <c r="EW677" s="133"/>
      <c r="EX677" s="133"/>
      <c r="EY677" s="133"/>
      <c r="EZ677" s="133"/>
      <c r="FA677" s="133"/>
      <c r="FB677" s="133"/>
      <c r="FC677" s="133"/>
      <c r="FD677" s="133"/>
      <c r="FE677" s="133"/>
      <c r="FF677" s="133"/>
      <c r="FG677" s="133"/>
      <c r="FH677" s="133"/>
      <c r="FI677" s="133"/>
      <c r="FJ677" s="133"/>
      <c r="FK677" s="133"/>
      <c r="FL677" s="133"/>
      <c r="FM677" s="133"/>
      <c r="FN677" s="133"/>
      <c r="FO677" s="133"/>
      <c r="FP677" s="133"/>
      <c r="FQ677" s="133"/>
      <c r="FR677" s="133"/>
      <c r="FS677" s="133"/>
      <c r="FT677" s="133"/>
      <c r="FU677" s="133"/>
      <c r="FV677" s="133"/>
      <c r="FW677" s="133"/>
      <c r="FX677" s="133"/>
      <c r="FY677" s="133"/>
      <c r="FZ677" s="133"/>
      <c r="GA677" s="133"/>
      <c r="GB677" s="133"/>
      <c r="GC677" s="133"/>
      <c r="GD677" s="133"/>
      <c r="GE677" s="133"/>
      <c r="GF677" s="133"/>
      <c r="GG677" s="133"/>
      <c r="GH677" s="133"/>
      <c r="GI677" s="133"/>
      <c r="GJ677" s="133"/>
      <c r="GK677" s="133"/>
      <c r="GL677" s="133"/>
      <c r="GM677" s="133"/>
      <c r="GN677" s="133"/>
      <c r="GO677" s="133"/>
      <c r="GP677" s="133"/>
      <c r="GQ677" s="133"/>
      <c r="GR677" s="133"/>
      <c r="GS677" s="133"/>
    </row>
    <row r="678" spans="1:20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c r="CQ678" s="133"/>
      <c r="CR678" s="133"/>
      <c r="CS678" s="133"/>
      <c r="CT678" s="133"/>
      <c r="CU678" s="133"/>
      <c r="CV678" s="133"/>
      <c r="CW678" s="133"/>
      <c r="CX678" s="133"/>
      <c r="CY678" s="133"/>
      <c r="CZ678" s="133"/>
      <c r="DA678" s="133"/>
      <c r="DB678" s="133"/>
      <c r="DC678" s="133"/>
      <c r="DD678" s="133"/>
      <c r="DE678" s="133"/>
      <c r="DF678" s="133"/>
      <c r="DG678" s="133"/>
      <c r="DH678" s="133"/>
      <c r="DI678" s="133"/>
      <c r="DJ678" s="133"/>
      <c r="DK678" s="133"/>
      <c r="DL678" s="133"/>
      <c r="DM678" s="133"/>
      <c r="DN678" s="133"/>
      <c r="DO678" s="133"/>
      <c r="DP678" s="133"/>
      <c r="DQ678" s="133"/>
      <c r="DR678" s="133"/>
      <c r="DS678" s="133"/>
      <c r="DT678" s="133"/>
      <c r="DU678" s="133"/>
      <c r="DV678" s="133"/>
      <c r="DW678" s="133"/>
      <c r="DX678" s="133"/>
      <c r="DY678" s="133"/>
      <c r="DZ678" s="133"/>
      <c r="EA678" s="133"/>
      <c r="EB678" s="133"/>
      <c r="EC678" s="133"/>
      <c r="ED678" s="133"/>
      <c r="EE678" s="133"/>
      <c r="EF678" s="133"/>
      <c r="EG678" s="133"/>
      <c r="EH678" s="133"/>
      <c r="EI678" s="133"/>
      <c r="EJ678" s="133"/>
      <c r="EK678" s="133"/>
      <c r="EL678" s="133"/>
      <c r="EM678" s="133"/>
      <c r="EN678" s="133"/>
      <c r="EO678" s="133"/>
      <c r="EP678" s="133"/>
      <c r="EQ678" s="133"/>
      <c r="ER678" s="133"/>
      <c r="ES678" s="133"/>
      <c r="ET678" s="133"/>
      <c r="EU678" s="133"/>
      <c r="EV678" s="133"/>
      <c r="EW678" s="133"/>
      <c r="EX678" s="133"/>
      <c r="EY678" s="133"/>
      <c r="EZ678" s="133"/>
      <c r="FA678" s="133"/>
      <c r="FB678" s="133"/>
      <c r="FC678" s="133"/>
      <c r="FD678" s="133"/>
      <c r="FE678" s="133"/>
      <c r="FF678" s="133"/>
      <c r="FG678" s="133"/>
      <c r="FH678" s="133"/>
      <c r="FI678" s="133"/>
      <c r="FJ678" s="133"/>
      <c r="FK678" s="133"/>
      <c r="FL678" s="133"/>
      <c r="FM678" s="133"/>
      <c r="FN678" s="133"/>
      <c r="FO678" s="133"/>
      <c r="FP678" s="133"/>
      <c r="FQ678" s="133"/>
      <c r="FR678" s="133"/>
      <c r="FS678" s="133"/>
      <c r="FT678" s="133"/>
      <c r="FU678" s="133"/>
      <c r="FV678" s="133"/>
      <c r="FW678" s="133"/>
      <c r="FX678" s="133"/>
      <c r="FY678" s="133"/>
      <c r="FZ678" s="133"/>
      <c r="GA678" s="133"/>
      <c r="GB678" s="133"/>
      <c r="GC678" s="133"/>
      <c r="GD678" s="133"/>
      <c r="GE678" s="133"/>
      <c r="GF678" s="133"/>
      <c r="GG678" s="133"/>
      <c r="GH678" s="133"/>
      <c r="GI678" s="133"/>
      <c r="GJ678" s="133"/>
      <c r="GK678" s="133"/>
      <c r="GL678" s="133"/>
      <c r="GM678" s="133"/>
      <c r="GN678" s="133"/>
      <c r="GO678" s="133"/>
      <c r="GP678" s="133"/>
      <c r="GQ678" s="133"/>
      <c r="GR678" s="133"/>
      <c r="GS678" s="133"/>
    </row>
    <row r="679" spans="1:20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c r="CQ679" s="133"/>
      <c r="CR679" s="133"/>
      <c r="CS679" s="133"/>
      <c r="CT679" s="133"/>
      <c r="CU679" s="133"/>
      <c r="CV679" s="133"/>
      <c r="CW679" s="133"/>
      <c r="CX679" s="133"/>
      <c r="CY679" s="133"/>
      <c r="CZ679" s="133"/>
      <c r="DA679" s="133"/>
      <c r="DB679" s="133"/>
      <c r="DC679" s="133"/>
      <c r="DD679" s="133"/>
      <c r="DE679" s="133"/>
      <c r="DF679" s="133"/>
      <c r="DG679" s="133"/>
      <c r="DH679" s="133"/>
      <c r="DI679" s="133"/>
      <c r="DJ679" s="133"/>
      <c r="DK679" s="133"/>
      <c r="DL679" s="133"/>
      <c r="DM679" s="133"/>
      <c r="DN679" s="133"/>
      <c r="DO679" s="133"/>
      <c r="DP679" s="133"/>
      <c r="DQ679" s="133"/>
      <c r="DR679" s="133"/>
      <c r="DS679" s="133"/>
      <c r="DT679" s="133"/>
      <c r="DU679" s="133"/>
      <c r="DV679" s="133"/>
      <c r="DW679" s="133"/>
      <c r="DX679" s="133"/>
      <c r="DY679" s="133"/>
      <c r="DZ679" s="133"/>
      <c r="EA679" s="133"/>
      <c r="EB679" s="133"/>
      <c r="EC679" s="133"/>
      <c r="ED679" s="133"/>
      <c r="EE679" s="133"/>
      <c r="EF679" s="133"/>
      <c r="EG679" s="133"/>
      <c r="EH679" s="133"/>
      <c r="EI679" s="133"/>
      <c r="EJ679" s="133"/>
      <c r="EK679" s="133"/>
      <c r="EL679" s="133"/>
      <c r="EM679" s="133"/>
      <c r="EN679" s="133"/>
      <c r="EO679" s="133"/>
      <c r="EP679" s="133"/>
      <c r="EQ679" s="133"/>
      <c r="ER679" s="133"/>
      <c r="ES679" s="133"/>
      <c r="ET679" s="133"/>
      <c r="EU679" s="133"/>
      <c r="EV679" s="133"/>
      <c r="EW679" s="133"/>
      <c r="EX679" s="133"/>
      <c r="EY679" s="133"/>
      <c r="EZ679" s="133"/>
      <c r="FA679" s="133"/>
      <c r="FB679" s="133"/>
      <c r="FC679" s="133"/>
      <c r="FD679" s="133"/>
      <c r="FE679" s="133"/>
      <c r="FF679" s="133"/>
      <c r="FG679" s="133"/>
      <c r="FH679" s="133"/>
      <c r="FI679" s="133"/>
      <c r="FJ679" s="133"/>
      <c r="FK679" s="133"/>
      <c r="FL679" s="133"/>
      <c r="FM679" s="133"/>
      <c r="FN679" s="133"/>
      <c r="FO679" s="133"/>
      <c r="FP679" s="133"/>
      <c r="FQ679" s="133"/>
      <c r="FR679" s="133"/>
      <c r="FS679" s="133"/>
      <c r="FT679" s="133"/>
      <c r="FU679" s="133"/>
      <c r="FV679" s="133"/>
      <c r="FW679" s="133"/>
      <c r="FX679" s="133"/>
      <c r="FY679" s="133"/>
      <c r="FZ679" s="133"/>
      <c r="GA679" s="133"/>
      <c r="GB679" s="133"/>
      <c r="GC679" s="133"/>
      <c r="GD679" s="133"/>
      <c r="GE679" s="133"/>
      <c r="GF679" s="133"/>
      <c r="GG679" s="133"/>
      <c r="GH679" s="133"/>
      <c r="GI679" s="133"/>
      <c r="GJ679" s="133"/>
      <c r="GK679" s="133"/>
      <c r="GL679" s="133"/>
      <c r="GM679" s="133"/>
      <c r="GN679" s="133"/>
      <c r="GO679" s="133"/>
      <c r="GP679" s="133"/>
      <c r="GQ679" s="133"/>
      <c r="GR679" s="133"/>
      <c r="GS679" s="133"/>
    </row>
    <row r="680" spans="1:20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c r="CQ680" s="133"/>
      <c r="CR680" s="133"/>
      <c r="CS680" s="133"/>
      <c r="CT680" s="133"/>
      <c r="CU680" s="133"/>
      <c r="CV680" s="133"/>
      <c r="CW680" s="133"/>
      <c r="CX680" s="133"/>
      <c r="CY680" s="133"/>
      <c r="CZ680" s="133"/>
      <c r="DA680" s="133"/>
      <c r="DB680" s="133"/>
      <c r="DC680" s="133"/>
      <c r="DD680" s="133"/>
      <c r="DE680" s="133"/>
      <c r="DF680" s="133"/>
      <c r="DG680" s="133"/>
      <c r="DH680" s="133"/>
      <c r="DI680" s="133"/>
      <c r="DJ680" s="133"/>
      <c r="DK680" s="133"/>
      <c r="DL680" s="133"/>
      <c r="DM680" s="133"/>
      <c r="DN680" s="133"/>
      <c r="DO680" s="133"/>
      <c r="DP680" s="133"/>
      <c r="DQ680" s="133"/>
      <c r="DR680" s="133"/>
      <c r="DS680" s="133"/>
      <c r="DT680" s="133"/>
      <c r="DU680" s="133"/>
      <c r="DV680" s="133"/>
      <c r="DW680" s="133"/>
      <c r="DX680" s="133"/>
      <c r="DY680" s="133"/>
      <c r="DZ680" s="133"/>
      <c r="EA680" s="133"/>
      <c r="EB680" s="133"/>
      <c r="EC680" s="133"/>
      <c r="ED680" s="133"/>
      <c r="EE680" s="133"/>
      <c r="EF680" s="133"/>
      <c r="EG680" s="133"/>
      <c r="EH680" s="133"/>
      <c r="EI680" s="133"/>
      <c r="EJ680" s="133"/>
      <c r="EK680" s="133"/>
      <c r="EL680" s="133"/>
      <c r="EM680" s="133"/>
      <c r="EN680" s="133"/>
      <c r="EO680" s="133"/>
      <c r="EP680" s="133"/>
      <c r="EQ680" s="133"/>
      <c r="ER680" s="133"/>
      <c r="ES680" s="133"/>
      <c r="ET680" s="133"/>
      <c r="EU680" s="133"/>
      <c r="EV680" s="133"/>
      <c r="EW680" s="133"/>
      <c r="EX680" s="133"/>
      <c r="EY680" s="133"/>
      <c r="EZ680" s="133"/>
      <c r="FA680" s="133"/>
      <c r="FB680" s="133"/>
      <c r="FC680" s="133"/>
      <c r="FD680" s="133"/>
      <c r="FE680" s="133"/>
      <c r="FF680" s="133"/>
      <c r="FG680" s="133"/>
      <c r="FH680" s="133"/>
      <c r="FI680" s="133"/>
      <c r="FJ680" s="133"/>
      <c r="FK680" s="133"/>
      <c r="FL680" s="133"/>
      <c r="FM680" s="133"/>
      <c r="FN680" s="133"/>
      <c r="FO680" s="133"/>
      <c r="FP680" s="133"/>
      <c r="FQ680" s="133"/>
      <c r="FR680" s="133"/>
      <c r="FS680" s="133"/>
      <c r="FT680" s="133"/>
      <c r="FU680" s="133"/>
      <c r="FV680" s="133"/>
      <c r="FW680" s="133"/>
      <c r="FX680" s="133"/>
      <c r="FY680" s="133"/>
      <c r="FZ680" s="133"/>
      <c r="GA680" s="133"/>
      <c r="GB680" s="133"/>
      <c r="GC680" s="133"/>
      <c r="GD680" s="133"/>
      <c r="GE680" s="133"/>
      <c r="GF680" s="133"/>
      <c r="GG680" s="133"/>
      <c r="GH680" s="133"/>
      <c r="GI680" s="133"/>
      <c r="GJ680" s="133"/>
      <c r="GK680" s="133"/>
      <c r="GL680" s="133"/>
      <c r="GM680" s="133"/>
      <c r="GN680" s="133"/>
      <c r="GO680" s="133"/>
      <c r="GP680" s="133"/>
      <c r="GQ680" s="133"/>
      <c r="GR680" s="133"/>
      <c r="GS680" s="133"/>
    </row>
    <row r="681" spans="1:20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c r="AV681" s="133"/>
      <c r="AW681" s="133"/>
      <c r="AX681" s="133"/>
      <c r="AY681" s="133"/>
      <c r="AZ681" s="133"/>
      <c r="BA681" s="133"/>
      <c r="BB681" s="133"/>
      <c r="BC681" s="133"/>
      <c r="BD681" s="133"/>
      <c r="BE681" s="133"/>
      <c r="BF681" s="133"/>
      <c r="BG681" s="133"/>
      <c r="BH681" s="133"/>
      <c r="BI681" s="133"/>
      <c r="BJ681" s="133"/>
      <c r="BK681" s="133"/>
      <c r="BL681" s="133"/>
      <c r="BM681" s="133"/>
      <c r="BN681" s="133"/>
      <c r="BO681" s="133"/>
      <c r="BP681" s="133"/>
      <c r="BQ681" s="133"/>
      <c r="BR681" s="133"/>
      <c r="BS681" s="133"/>
      <c r="BT681" s="133"/>
      <c r="BU681" s="133"/>
      <c r="BV681" s="133"/>
      <c r="BW681" s="133"/>
      <c r="BX681" s="133"/>
      <c r="BY681" s="133"/>
      <c r="BZ681" s="133"/>
      <c r="CA681" s="133"/>
      <c r="CB681" s="133"/>
      <c r="CC681" s="133"/>
      <c r="CD681" s="133"/>
      <c r="CE681" s="133"/>
      <c r="CF681" s="133"/>
      <c r="CG681" s="133"/>
      <c r="CH681" s="133"/>
      <c r="CI681" s="133"/>
      <c r="CJ681" s="133"/>
      <c r="CK681" s="133"/>
      <c r="CL681" s="133"/>
      <c r="CM681" s="133"/>
      <c r="CN681" s="133"/>
      <c r="CO681" s="133"/>
      <c r="CP681" s="133"/>
      <c r="CQ681" s="133"/>
      <c r="CR681" s="133"/>
      <c r="CS681" s="133"/>
      <c r="CT681" s="133"/>
      <c r="CU681" s="133"/>
      <c r="CV681" s="133"/>
      <c r="CW681" s="133"/>
      <c r="CX681" s="133"/>
      <c r="CY681" s="133"/>
      <c r="CZ681" s="133"/>
      <c r="DA681" s="133"/>
      <c r="DB681" s="133"/>
      <c r="DC681" s="133"/>
      <c r="DD681" s="133"/>
      <c r="DE681" s="133"/>
      <c r="DF681" s="133"/>
      <c r="DG681" s="133"/>
      <c r="DH681" s="133"/>
      <c r="DI681" s="133"/>
      <c r="DJ681" s="133"/>
      <c r="DK681" s="133"/>
      <c r="DL681" s="133"/>
      <c r="DM681" s="133"/>
      <c r="DN681" s="133"/>
      <c r="DO681" s="133"/>
      <c r="DP681" s="133"/>
      <c r="DQ681" s="133"/>
      <c r="DR681" s="133"/>
      <c r="DS681" s="133"/>
      <c r="DT681" s="133"/>
      <c r="DU681" s="133"/>
      <c r="DV681" s="133"/>
      <c r="DW681" s="133"/>
      <c r="DX681" s="133"/>
      <c r="DY681" s="133"/>
      <c r="DZ681" s="133"/>
      <c r="EA681" s="133"/>
      <c r="EB681" s="133"/>
      <c r="EC681" s="133"/>
      <c r="ED681" s="133"/>
      <c r="EE681" s="133"/>
      <c r="EF681" s="133"/>
      <c r="EG681" s="133"/>
      <c r="EH681" s="133"/>
      <c r="EI681" s="133"/>
      <c r="EJ681" s="133"/>
      <c r="EK681" s="133"/>
      <c r="EL681" s="133"/>
      <c r="EM681" s="133"/>
      <c r="EN681" s="133"/>
      <c r="EO681" s="133"/>
      <c r="EP681" s="133"/>
      <c r="EQ681" s="133"/>
      <c r="ER681" s="133"/>
      <c r="ES681" s="133"/>
      <c r="ET681" s="133"/>
      <c r="EU681" s="133"/>
      <c r="EV681" s="133"/>
      <c r="EW681" s="133"/>
      <c r="EX681" s="133"/>
      <c r="EY681" s="133"/>
      <c r="EZ681" s="133"/>
      <c r="FA681" s="133"/>
      <c r="FB681" s="133"/>
      <c r="FC681" s="133"/>
      <c r="FD681" s="133"/>
      <c r="FE681" s="133"/>
      <c r="FF681" s="133"/>
      <c r="FG681" s="133"/>
      <c r="FH681" s="133"/>
      <c r="FI681" s="133"/>
      <c r="FJ681" s="133"/>
      <c r="FK681" s="133"/>
      <c r="FL681" s="133"/>
      <c r="FM681" s="133"/>
      <c r="FN681" s="133"/>
      <c r="FO681" s="133"/>
      <c r="FP681" s="133"/>
      <c r="FQ681" s="133"/>
      <c r="FR681" s="133"/>
      <c r="FS681" s="133"/>
      <c r="FT681" s="133"/>
      <c r="FU681" s="133"/>
      <c r="FV681" s="133"/>
      <c r="FW681" s="133"/>
      <c r="FX681" s="133"/>
      <c r="FY681" s="133"/>
      <c r="FZ681" s="133"/>
      <c r="GA681" s="133"/>
      <c r="GB681" s="133"/>
      <c r="GC681" s="133"/>
      <c r="GD681" s="133"/>
      <c r="GE681" s="133"/>
      <c r="GF681" s="133"/>
      <c r="GG681" s="133"/>
      <c r="GH681" s="133"/>
      <c r="GI681" s="133"/>
      <c r="GJ681" s="133"/>
      <c r="GK681" s="133"/>
      <c r="GL681" s="133"/>
      <c r="GM681" s="133"/>
      <c r="GN681" s="133"/>
      <c r="GO681" s="133"/>
      <c r="GP681" s="133"/>
      <c r="GQ681" s="133"/>
      <c r="GR681" s="133"/>
      <c r="GS681" s="133"/>
    </row>
    <row r="682" spans="1:20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c r="CQ682" s="133"/>
      <c r="CR682" s="133"/>
      <c r="CS682" s="133"/>
      <c r="CT682" s="133"/>
      <c r="CU682" s="133"/>
      <c r="CV682" s="133"/>
      <c r="CW682" s="133"/>
      <c r="CX682" s="133"/>
      <c r="CY682" s="133"/>
      <c r="CZ682" s="133"/>
      <c r="DA682" s="133"/>
      <c r="DB682" s="133"/>
      <c r="DC682" s="133"/>
      <c r="DD682" s="133"/>
      <c r="DE682" s="133"/>
      <c r="DF682" s="133"/>
      <c r="DG682" s="133"/>
      <c r="DH682" s="133"/>
      <c r="DI682" s="133"/>
      <c r="DJ682" s="133"/>
      <c r="DK682" s="133"/>
      <c r="DL682" s="133"/>
      <c r="DM682" s="133"/>
      <c r="DN682" s="133"/>
      <c r="DO682" s="133"/>
      <c r="DP682" s="133"/>
      <c r="DQ682" s="133"/>
      <c r="DR682" s="133"/>
      <c r="DS682" s="133"/>
      <c r="DT682" s="133"/>
      <c r="DU682" s="133"/>
      <c r="DV682" s="133"/>
      <c r="DW682" s="133"/>
      <c r="DX682" s="133"/>
      <c r="DY682" s="133"/>
      <c r="DZ682" s="133"/>
      <c r="EA682" s="133"/>
      <c r="EB682" s="133"/>
      <c r="EC682" s="133"/>
      <c r="ED682" s="133"/>
      <c r="EE682" s="133"/>
      <c r="EF682" s="133"/>
      <c r="EG682" s="133"/>
      <c r="EH682" s="133"/>
      <c r="EI682" s="133"/>
      <c r="EJ682" s="133"/>
      <c r="EK682" s="133"/>
      <c r="EL682" s="133"/>
      <c r="EM682" s="133"/>
      <c r="EN682" s="133"/>
      <c r="EO682" s="133"/>
      <c r="EP682" s="133"/>
      <c r="EQ682" s="133"/>
      <c r="ER682" s="133"/>
      <c r="ES682" s="133"/>
      <c r="ET682" s="133"/>
      <c r="EU682" s="133"/>
      <c r="EV682" s="133"/>
      <c r="EW682" s="133"/>
      <c r="EX682" s="133"/>
      <c r="EY682" s="133"/>
      <c r="EZ682" s="133"/>
      <c r="FA682" s="133"/>
      <c r="FB682" s="133"/>
      <c r="FC682" s="133"/>
      <c r="FD682" s="133"/>
      <c r="FE682" s="133"/>
      <c r="FF682" s="133"/>
      <c r="FG682" s="133"/>
      <c r="FH682" s="133"/>
      <c r="FI682" s="133"/>
      <c r="FJ682" s="133"/>
      <c r="FK682" s="133"/>
      <c r="FL682" s="133"/>
      <c r="FM682" s="133"/>
      <c r="FN682" s="133"/>
      <c r="FO682" s="133"/>
      <c r="FP682" s="133"/>
      <c r="FQ682" s="133"/>
      <c r="FR682" s="133"/>
      <c r="FS682" s="133"/>
      <c r="FT682" s="133"/>
      <c r="FU682" s="133"/>
      <c r="FV682" s="133"/>
      <c r="FW682" s="133"/>
      <c r="FX682" s="133"/>
      <c r="FY682" s="133"/>
      <c r="FZ682" s="133"/>
      <c r="GA682" s="133"/>
      <c r="GB682" s="133"/>
      <c r="GC682" s="133"/>
      <c r="GD682" s="133"/>
      <c r="GE682" s="133"/>
      <c r="GF682" s="133"/>
      <c r="GG682" s="133"/>
      <c r="GH682" s="133"/>
      <c r="GI682" s="133"/>
      <c r="GJ682" s="133"/>
      <c r="GK682" s="133"/>
      <c r="GL682" s="133"/>
      <c r="GM682" s="133"/>
      <c r="GN682" s="133"/>
      <c r="GO682" s="133"/>
      <c r="GP682" s="133"/>
      <c r="GQ682" s="133"/>
      <c r="GR682" s="133"/>
      <c r="GS682" s="133"/>
    </row>
    <row r="683" spans="1:20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c r="CQ683" s="133"/>
      <c r="CR683" s="133"/>
      <c r="CS683" s="133"/>
      <c r="CT683" s="133"/>
      <c r="CU683" s="133"/>
      <c r="CV683" s="133"/>
      <c r="CW683" s="133"/>
      <c r="CX683" s="133"/>
      <c r="CY683" s="133"/>
      <c r="CZ683" s="133"/>
      <c r="DA683" s="133"/>
      <c r="DB683" s="133"/>
      <c r="DC683" s="133"/>
      <c r="DD683" s="133"/>
      <c r="DE683" s="133"/>
      <c r="DF683" s="133"/>
      <c r="DG683" s="133"/>
      <c r="DH683" s="133"/>
      <c r="DI683" s="133"/>
      <c r="DJ683" s="133"/>
      <c r="DK683" s="133"/>
      <c r="DL683" s="133"/>
      <c r="DM683" s="133"/>
      <c r="DN683" s="133"/>
      <c r="DO683" s="133"/>
      <c r="DP683" s="133"/>
      <c r="DQ683" s="133"/>
      <c r="DR683" s="133"/>
      <c r="DS683" s="133"/>
      <c r="DT683" s="133"/>
      <c r="DU683" s="133"/>
      <c r="DV683" s="133"/>
      <c r="DW683" s="133"/>
      <c r="DX683" s="133"/>
      <c r="DY683" s="133"/>
      <c r="DZ683" s="133"/>
      <c r="EA683" s="133"/>
      <c r="EB683" s="133"/>
      <c r="EC683" s="133"/>
      <c r="ED683" s="133"/>
      <c r="EE683" s="133"/>
      <c r="EF683" s="133"/>
      <c r="EG683" s="133"/>
      <c r="EH683" s="133"/>
      <c r="EI683" s="133"/>
      <c r="EJ683" s="133"/>
      <c r="EK683" s="133"/>
      <c r="EL683" s="133"/>
      <c r="EM683" s="133"/>
      <c r="EN683" s="133"/>
      <c r="EO683" s="133"/>
      <c r="EP683" s="133"/>
      <c r="EQ683" s="133"/>
      <c r="ER683" s="133"/>
      <c r="ES683" s="133"/>
      <c r="ET683" s="133"/>
      <c r="EU683" s="133"/>
      <c r="EV683" s="133"/>
      <c r="EW683" s="133"/>
      <c r="EX683" s="133"/>
      <c r="EY683" s="133"/>
      <c r="EZ683" s="133"/>
      <c r="FA683" s="133"/>
      <c r="FB683" s="133"/>
      <c r="FC683" s="133"/>
      <c r="FD683" s="133"/>
      <c r="FE683" s="133"/>
      <c r="FF683" s="133"/>
      <c r="FG683" s="133"/>
      <c r="FH683" s="133"/>
      <c r="FI683" s="133"/>
      <c r="FJ683" s="133"/>
      <c r="FK683" s="133"/>
      <c r="FL683" s="133"/>
      <c r="FM683" s="133"/>
      <c r="FN683" s="133"/>
      <c r="FO683" s="133"/>
      <c r="FP683" s="133"/>
      <c r="FQ683" s="133"/>
      <c r="FR683" s="133"/>
      <c r="FS683" s="133"/>
      <c r="FT683" s="133"/>
      <c r="FU683" s="133"/>
      <c r="FV683" s="133"/>
      <c r="FW683" s="133"/>
      <c r="FX683" s="133"/>
      <c r="FY683" s="133"/>
      <c r="FZ683" s="133"/>
      <c r="GA683" s="133"/>
      <c r="GB683" s="133"/>
      <c r="GC683" s="133"/>
      <c r="GD683" s="133"/>
      <c r="GE683" s="133"/>
      <c r="GF683" s="133"/>
      <c r="GG683" s="133"/>
      <c r="GH683" s="133"/>
      <c r="GI683" s="133"/>
      <c r="GJ683" s="133"/>
      <c r="GK683" s="133"/>
      <c r="GL683" s="133"/>
      <c r="GM683" s="133"/>
      <c r="GN683" s="133"/>
      <c r="GO683" s="133"/>
      <c r="GP683" s="133"/>
      <c r="GQ683" s="133"/>
      <c r="GR683" s="133"/>
      <c r="GS683" s="133"/>
    </row>
    <row r="684" spans="1:20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c r="CQ684" s="133"/>
      <c r="CR684" s="133"/>
      <c r="CS684" s="133"/>
      <c r="CT684" s="133"/>
      <c r="CU684" s="133"/>
      <c r="CV684" s="133"/>
      <c r="CW684" s="133"/>
      <c r="CX684" s="133"/>
      <c r="CY684" s="133"/>
      <c r="CZ684" s="133"/>
      <c r="DA684" s="133"/>
      <c r="DB684" s="133"/>
      <c r="DC684" s="133"/>
      <c r="DD684" s="133"/>
      <c r="DE684" s="133"/>
      <c r="DF684" s="133"/>
      <c r="DG684" s="133"/>
      <c r="DH684" s="133"/>
      <c r="DI684" s="133"/>
      <c r="DJ684" s="133"/>
      <c r="DK684" s="133"/>
      <c r="DL684" s="133"/>
      <c r="DM684" s="133"/>
      <c r="DN684" s="133"/>
      <c r="DO684" s="133"/>
      <c r="DP684" s="133"/>
      <c r="DQ684" s="133"/>
      <c r="DR684" s="133"/>
      <c r="DS684" s="133"/>
      <c r="DT684" s="133"/>
      <c r="DU684" s="133"/>
      <c r="DV684" s="133"/>
      <c r="DW684" s="133"/>
      <c r="DX684" s="133"/>
      <c r="DY684" s="133"/>
      <c r="DZ684" s="133"/>
      <c r="EA684" s="133"/>
      <c r="EB684" s="133"/>
      <c r="EC684" s="133"/>
      <c r="ED684" s="133"/>
      <c r="EE684" s="133"/>
      <c r="EF684" s="133"/>
      <c r="EG684" s="133"/>
      <c r="EH684" s="133"/>
      <c r="EI684" s="133"/>
      <c r="EJ684" s="133"/>
      <c r="EK684" s="133"/>
      <c r="EL684" s="133"/>
      <c r="EM684" s="133"/>
      <c r="EN684" s="133"/>
      <c r="EO684" s="133"/>
      <c r="EP684" s="133"/>
      <c r="EQ684" s="133"/>
      <c r="ER684" s="133"/>
      <c r="ES684" s="133"/>
      <c r="ET684" s="133"/>
      <c r="EU684" s="133"/>
      <c r="EV684" s="133"/>
      <c r="EW684" s="133"/>
      <c r="EX684" s="133"/>
      <c r="EY684" s="133"/>
      <c r="EZ684" s="133"/>
      <c r="FA684" s="133"/>
      <c r="FB684" s="133"/>
      <c r="FC684" s="133"/>
      <c r="FD684" s="133"/>
      <c r="FE684" s="133"/>
      <c r="FF684" s="133"/>
      <c r="FG684" s="133"/>
      <c r="FH684" s="133"/>
      <c r="FI684" s="133"/>
      <c r="FJ684" s="133"/>
      <c r="FK684" s="133"/>
      <c r="FL684" s="133"/>
      <c r="FM684" s="133"/>
      <c r="FN684" s="133"/>
      <c r="FO684" s="133"/>
      <c r="FP684" s="133"/>
      <c r="FQ684" s="133"/>
      <c r="FR684" s="133"/>
      <c r="FS684" s="133"/>
      <c r="FT684" s="133"/>
      <c r="FU684" s="133"/>
      <c r="FV684" s="133"/>
      <c r="FW684" s="133"/>
      <c r="FX684" s="133"/>
      <c r="FY684" s="133"/>
      <c r="FZ684" s="133"/>
      <c r="GA684" s="133"/>
      <c r="GB684" s="133"/>
      <c r="GC684" s="133"/>
      <c r="GD684" s="133"/>
      <c r="GE684" s="133"/>
      <c r="GF684" s="133"/>
      <c r="GG684" s="133"/>
      <c r="GH684" s="133"/>
      <c r="GI684" s="133"/>
      <c r="GJ684" s="133"/>
      <c r="GK684" s="133"/>
      <c r="GL684" s="133"/>
      <c r="GM684" s="133"/>
      <c r="GN684" s="133"/>
      <c r="GO684" s="133"/>
      <c r="GP684" s="133"/>
      <c r="GQ684" s="133"/>
      <c r="GR684" s="133"/>
      <c r="GS684" s="133"/>
    </row>
    <row r="685" spans="1:20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c r="CQ685" s="133"/>
      <c r="CR685" s="133"/>
      <c r="CS685" s="133"/>
      <c r="CT685" s="133"/>
      <c r="CU685" s="133"/>
      <c r="CV685" s="133"/>
      <c r="CW685" s="133"/>
      <c r="CX685" s="133"/>
      <c r="CY685" s="133"/>
      <c r="CZ685" s="133"/>
      <c r="DA685" s="133"/>
      <c r="DB685" s="133"/>
      <c r="DC685" s="133"/>
      <c r="DD685" s="133"/>
      <c r="DE685" s="133"/>
      <c r="DF685" s="133"/>
      <c r="DG685" s="133"/>
      <c r="DH685" s="133"/>
      <c r="DI685" s="133"/>
      <c r="DJ685" s="133"/>
      <c r="DK685" s="133"/>
      <c r="DL685" s="133"/>
      <c r="DM685" s="133"/>
      <c r="DN685" s="133"/>
      <c r="DO685" s="133"/>
      <c r="DP685" s="133"/>
      <c r="DQ685" s="133"/>
      <c r="DR685" s="133"/>
      <c r="DS685" s="133"/>
      <c r="DT685" s="133"/>
      <c r="DU685" s="133"/>
      <c r="DV685" s="133"/>
      <c r="DW685" s="133"/>
      <c r="DX685" s="133"/>
      <c r="DY685" s="133"/>
      <c r="DZ685" s="133"/>
      <c r="EA685" s="133"/>
      <c r="EB685" s="133"/>
      <c r="EC685" s="133"/>
      <c r="ED685" s="133"/>
      <c r="EE685" s="133"/>
      <c r="EF685" s="133"/>
      <c r="EG685" s="133"/>
      <c r="EH685" s="133"/>
      <c r="EI685" s="133"/>
      <c r="EJ685" s="133"/>
      <c r="EK685" s="133"/>
      <c r="EL685" s="133"/>
      <c r="EM685" s="133"/>
      <c r="EN685" s="133"/>
      <c r="EO685" s="133"/>
      <c r="EP685" s="133"/>
      <c r="EQ685" s="133"/>
      <c r="ER685" s="133"/>
      <c r="ES685" s="133"/>
      <c r="ET685" s="133"/>
      <c r="EU685" s="133"/>
      <c r="EV685" s="133"/>
      <c r="EW685" s="133"/>
      <c r="EX685" s="133"/>
      <c r="EY685" s="133"/>
      <c r="EZ685" s="133"/>
      <c r="FA685" s="133"/>
      <c r="FB685" s="133"/>
      <c r="FC685" s="133"/>
      <c r="FD685" s="133"/>
      <c r="FE685" s="133"/>
      <c r="FF685" s="133"/>
      <c r="FG685" s="133"/>
      <c r="FH685" s="133"/>
      <c r="FI685" s="133"/>
      <c r="FJ685" s="133"/>
      <c r="FK685" s="133"/>
      <c r="FL685" s="133"/>
      <c r="FM685" s="133"/>
      <c r="FN685" s="133"/>
      <c r="FO685" s="133"/>
      <c r="FP685" s="133"/>
      <c r="FQ685" s="133"/>
      <c r="FR685" s="133"/>
      <c r="FS685" s="133"/>
      <c r="FT685" s="133"/>
      <c r="FU685" s="133"/>
      <c r="FV685" s="133"/>
      <c r="FW685" s="133"/>
      <c r="FX685" s="133"/>
      <c r="FY685" s="133"/>
      <c r="FZ685" s="133"/>
      <c r="GA685" s="133"/>
      <c r="GB685" s="133"/>
      <c r="GC685" s="133"/>
      <c r="GD685" s="133"/>
      <c r="GE685" s="133"/>
      <c r="GF685" s="133"/>
      <c r="GG685" s="133"/>
      <c r="GH685" s="133"/>
      <c r="GI685" s="133"/>
      <c r="GJ685" s="133"/>
      <c r="GK685" s="133"/>
      <c r="GL685" s="133"/>
      <c r="GM685" s="133"/>
      <c r="GN685" s="133"/>
      <c r="GO685" s="133"/>
      <c r="GP685" s="133"/>
      <c r="GQ685" s="133"/>
      <c r="GR685" s="133"/>
      <c r="GS685" s="133"/>
    </row>
    <row r="686" spans="1:20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c r="CQ686" s="133"/>
      <c r="CR686" s="133"/>
      <c r="CS686" s="133"/>
      <c r="CT686" s="133"/>
      <c r="CU686" s="133"/>
      <c r="CV686" s="133"/>
      <c r="CW686" s="133"/>
      <c r="CX686" s="133"/>
      <c r="CY686" s="133"/>
      <c r="CZ686" s="133"/>
      <c r="DA686" s="133"/>
      <c r="DB686" s="133"/>
      <c r="DC686" s="133"/>
      <c r="DD686" s="133"/>
      <c r="DE686" s="133"/>
      <c r="DF686" s="133"/>
      <c r="DG686" s="133"/>
      <c r="DH686" s="133"/>
      <c r="DI686" s="133"/>
      <c r="DJ686" s="133"/>
      <c r="DK686" s="133"/>
      <c r="DL686" s="133"/>
      <c r="DM686" s="133"/>
      <c r="DN686" s="133"/>
      <c r="DO686" s="133"/>
      <c r="DP686" s="133"/>
      <c r="DQ686" s="133"/>
      <c r="DR686" s="133"/>
      <c r="DS686" s="133"/>
      <c r="DT686" s="133"/>
      <c r="DU686" s="133"/>
      <c r="DV686" s="133"/>
      <c r="DW686" s="133"/>
      <c r="DX686" s="133"/>
      <c r="DY686" s="133"/>
      <c r="DZ686" s="133"/>
      <c r="EA686" s="133"/>
      <c r="EB686" s="133"/>
      <c r="EC686" s="133"/>
      <c r="ED686" s="133"/>
      <c r="EE686" s="133"/>
      <c r="EF686" s="133"/>
      <c r="EG686" s="133"/>
      <c r="EH686" s="133"/>
      <c r="EI686" s="133"/>
      <c r="EJ686" s="133"/>
      <c r="EK686" s="133"/>
      <c r="EL686" s="133"/>
      <c r="EM686" s="133"/>
      <c r="EN686" s="133"/>
      <c r="EO686" s="133"/>
      <c r="EP686" s="133"/>
      <c r="EQ686" s="133"/>
      <c r="ER686" s="133"/>
      <c r="ES686" s="133"/>
      <c r="ET686" s="133"/>
      <c r="EU686" s="133"/>
      <c r="EV686" s="133"/>
      <c r="EW686" s="133"/>
      <c r="EX686" s="133"/>
      <c r="EY686" s="133"/>
      <c r="EZ686" s="133"/>
      <c r="FA686" s="133"/>
      <c r="FB686" s="133"/>
      <c r="FC686" s="133"/>
      <c r="FD686" s="133"/>
      <c r="FE686" s="133"/>
      <c r="FF686" s="133"/>
      <c r="FG686" s="133"/>
      <c r="FH686" s="133"/>
      <c r="FI686" s="133"/>
      <c r="FJ686" s="133"/>
      <c r="FK686" s="133"/>
      <c r="FL686" s="133"/>
      <c r="FM686" s="133"/>
      <c r="FN686" s="133"/>
      <c r="FO686" s="133"/>
      <c r="FP686" s="133"/>
      <c r="FQ686" s="133"/>
      <c r="FR686" s="133"/>
      <c r="FS686" s="133"/>
      <c r="FT686" s="133"/>
      <c r="FU686" s="133"/>
      <c r="FV686" s="133"/>
      <c r="FW686" s="133"/>
      <c r="FX686" s="133"/>
      <c r="FY686" s="133"/>
      <c r="FZ686" s="133"/>
      <c r="GA686" s="133"/>
      <c r="GB686" s="133"/>
      <c r="GC686" s="133"/>
      <c r="GD686" s="133"/>
      <c r="GE686" s="133"/>
      <c r="GF686" s="133"/>
      <c r="GG686" s="133"/>
      <c r="GH686" s="133"/>
      <c r="GI686" s="133"/>
      <c r="GJ686" s="133"/>
      <c r="GK686" s="133"/>
      <c r="GL686" s="133"/>
      <c r="GM686" s="133"/>
      <c r="GN686" s="133"/>
      <c r="GO686" s="133"/>
      <c r="GP686" s="133"/>
      <c r="GQ686" s="133"/>
      <c r="GR686" s="133"/>
      <c r="GS686" s="133"/>
    </row>
    <row r="687" spans="1:20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c r="CQ687" s="133"/>
      <c r="CR687" s="133"/>
      <c r="CS687" s="133"/>
      <c r="CT687" s="133"/>
      <c r="CU687" s="133"/>
      <c r="CV687" s="133"/>
      <c r="CW687" s="133"/>
      <c r="CX687" s="133"/>
      <c r="CY687" s="133"/>
      <c r="CZ687" s="133"/>
      <c r="DA687" s="133"/>
      <c r="DB687" s="133"/>
      <c r="DC687" s="133"/>
      <c r="DD687" s="133"/>
      <c r="DE687" s="133"/>
      <c r="DF687" s="133"/>
      <c r="DG687" s="133"/>
      <c r="DH687" s="133"/>
      <c r="DI687" s="133"/>
      <c r="DJ687" s="133"/>
      <c r="DK687" s="133"/>
      <c r="DL687" s="133"/>
      <c r="DM687" s="133"/>
      <c r="DN687" s="133"/>
      <c r="DO687" s="133"/>
      <c r="DP687" s="133"/>
      <c r="DQ687" s="133"/>
      <c r="DR687" s="133"/>
      <c r="DS687" s="133"/>
      <c r="DT687" s="133"/>
      <c r="DU687" s="133"/>
      <c r="DV687" s="133"/>
      <c r="DW687" s="133"/>
      <c r="DX687" s="133"/>
      <c r="DY687" s="133"/>
      <c r="DZ687" s="133"/>
      <c r="EA687" s="133"/>
      <c r="EB687" s="133"/>
      <c r="EC687" s="133"/>
      <c r="ED687" s="133"/>
      <c r="EE687" s="133"/>
      <c r="EF687" s="133"/>
      <c r="EG687" s="133"/>
      <c r="EH687" s="133"/>
      <c r="EI687" s="133"/>
      <c r="EJ687" s="133"/>
      <c r="EK687" s="133"/>
      <c r="EL687" s="133"/>
      <c r="EM687" s="133"/>
      <c r="EN687" s="133"/>
      <c r="EO687" s="133"/>
      <c r="EP687" s="133"/>
      <c r="EQ687" s="133"/>
      <c r="ER687" s="133"/>
      <c r="ES687" s="133"/>
      <c r="ET687" s="133"/>
      <c r="EU687" s="133"/>
      <c r="EV687" s="133"/>
      <c r="EW687" s="133"/>
      <c r="EX687" s="133"/>
      <c r="EY687" s="133"/>
      <c r="EZ687" s="133"/>
      <c r="FA687" s="133"/>
      <c r="FB687" s="133"/>
      <c r="FC687" s="133"/>
      <c r="FD687" s="133"/>
      <c r="FE687" s="133"/>
      <c r="FF687" s="133"/>
      <c r="FG687" s="133"/>
      <c r="FH687" s="133"/>
      <c r="FI687" s="133"/>
      <c r="FJ687" s="133"/>
      <c r="FK687" s="133"/>
      <c r="FL687" s="133"/>
      <c r="FM687" s="133"/>
      <c r="FN687" s="133"/>
      <c r="FO687" s="133"/>
      <c r="FP687" s="133"/>
      <c r="FQ687" s="133"/>
      <c r="FR687" s="133"/>
      <c r="FS687" s="133"/>
      <c r="FT687" s="133"/>
      <c r="FU687" s="133"/>
      <c r="FV687" s="133"/>
      <c r="FW687" s="133"/>
      <c r="FX687" s="133"/>
      <c r="FY687" s="133"/>
      <c r="FZ687" s="133"/>
      <c r="GA687" s="133"/>
      <c r="GB687" s="133"/>
      <c r="GC687" s="133"/>
      <c r="GD687" s="133"/>
      <c r="GE687" s="133"/>
      <c r="GF687" s="133"/>
      <c r="GG687" s="133"/>
      <c r="GH687" s="133"/>
      <c r="GI687" s="133"/>
      <c r="GJ687" s="133"/>
      <c r="GK687" s="133"/>
      <c r="GL687" s="133"/>
      <c r="GM687" s="133"/>
      <c r="GN687" s="133"/>
      <c r="GO687" s="133"/>
      <c r="GP687" s="133"/>
      <c r="GQ687" s="133"/>
      <c r="GR687" s="133"/>
      <c r="GS687" s="133"/>
    </row>
    <row r="688" spans="1:20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c r="CQ688" s="133"/>
      <c r="CR688" s="133"/>
      <c r="CS688" s="133"/>
      <c r="CT688" s="133"/>
      <c r="CU688" s="133"/>
      <c r="CV688" s="133"/>
      <c r="CW688" s="133"/>
      <c r="CX688" s="133"/>
      <c r="CY688" s="133"/>
      <c r="CZ688" s="133"/>
      <c r="DA688" s="133"/>
      <c r="DB688" s="133"/>
      <c r="DC688" s="133"/>
      <c r="DD688" s="133"/>
      <c r="DE688" s="133"/>
      <c r="DF688" s="133"/>
      <c r="DG688" s="133"/>
      <c r="DH688" s="133"/>
      <c r="DI688" s="133"/>
      <c r="DJ688" s="133"/>
      <c r="DK688" s="133"/>
      <c r="DL688" s="133"/>
      <c r="DM688" s="133"/>
      <c r="DN688" s="133"/>
      <c r="DO688" s="133"/>
      <c r="DP688" s="133"/>
      <c r="DQ688" s="133"/>
      <c r="DR688" s="133"/>
      <c r="DS688" s="133"/>
      <c r="DT688" s="133"/>
      <c r="DU688" s="133"/>
      <c r="DV688" s="133"/>
      <c r="DW688" s="133"/>
      <c r="DX688" s="133"/>
      <c r="DY688" s="133"/>
      <c r="DZ688" s="133"/>
      <c r="EA688" s="133"/>
      <c r="EB688" s="133"/>
      <c r="EC688" s="133"/>
      <c r="ED688" s="133"/>
      <c r="EE688" s="133"/>
      <c r="EF688" s="133"/>
      <c r="EG688" s="133"/>
      <c r="EH688" s="133"/>
      <c r="EI688" s="133"/>
      <c r="EJ688" s="133"/>
      <c r="EK688" s="133"/>
      <c r="EL688" s="133"/>
      <c r="EM688" s="133"/>
      <c r="EN688" s="133"/>
      <c r="EO688" s="133"/>
      <c r="EP688" s="133"/>
      <c r="EQ688" s="133"/>
      <c r="ER688" s="133"/>
      <c r="ES688" s="133"/>
      <c r="ET688" s="133"/>
      <c r="EU688" s="133"/>
      <c r="EV688" s="133"/>
      <c r="EW688" s="133"/>
      <c r="EX688" s="133"/>
      <c r="EY688" s="133"/>
      <c r="EZ688" s="133"/>
      <c r="FA688" s="133"/>
      <c r="FB688" s="133"/>
      <c r="FC688" s="133"/>
      <c r="FD688" s="133"/>
      <c r="FE688" s="133"/>
      <c r="FF688" s="133"/>
      <c r="FG688" s="133"/>
      <c r="FH688" s="133"/>
      <c r="FI688" s="133"/>
      <c r="FJ688" s="133"/>
      <c r="FK688" s="133"/>
      <c r="FL688" s="133"/>
      <c r="FM688" s="133"/>
      <c r="FN688" s="133"/>
      <c r="FO688" s="133"/>
      <c r="FP688" s="133"/>
      <c r="FQ688" s="133"/>
      <c r="FR688" s="133"/>
      <c r="FS688" s="133"/>
      <c r="FT688" s="133"/>
      <c r="FU688" s="133"/>
      <c r="FV688" s="133"/>
      <c r="FW688" s="133"/>
      <c r="FX688" s="133"/>
      <c r="FY688" s="133"/>
      <c r="FZ688" s="133"/>
      <c r="GA688" s="133"/>
      <c r="GB688" s="133"/>
      <c r="GC688" s="133"/>
      <c r="GD688" s="133"/>
      <c r="GE688" s="133"/>
      <c r="GF688" s="133"/>
      <c r="GG688" s="133"/>
      <c r="GH688" s="133"/>
      <c r="GI688" s="133"/>
      <c r="GJ688" s="133"/>
      <c r="GK688" s="133"/>
      <c r="GL688" s="133"/>
      <c r="GM688" s="133"/>
      <c r="GN688" s="133"/>
      <c r="GO688" s="133"/>
      <c r="GP688" s="133"/>
      <c r="GQ688" s="133"/>
      <c r="GR688" s="133"/>
      <c r="GS688" s="133"/>
    </row>
    <row r="689" spans="1:20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c r="CQ689" s="133"/>
      <c r="CR689" s="133"/>
      <c r="CS689" s="133"/>
      <c r="CT689" s="133"/>
      <c r="CU689" s="133"/>
      <c r="CV689" s="133"/>
      <c r="CW689" s="133"/>
      <c r="CX689" s="133"/>
      <c r="CY689" s="133"/>
      <c r="CZ689" s="133"/>
      <c r="DA689" s="133"/>
      <c r="DB689" s="133"/>
      <c r="DC689" s="133"/>
      <c r="DD689" s="133"/>
      <c r="DE689" s="133"/>
      <c r="DF689" s="133"/>
      <c r="DG689" s="133"/>
      <c r="DH689" s="133"/>
      <c r="DI689" s="133"/>
      <c r="DJ689" s="133"/>
      <c r="DK689" s="133"/>
      <c r="DL689" s="133"/>
      <c r="DM689" s="133"/>
      <c r="DN689" s="133"/>
      <c r="DO689" s="133"/>
      <c r="DP689" s="133"/>
      <c r="DQ689" s="133"/>
      <c r="DR689" s="133"/>
      <c r="DS689" s="133"/>
      <c r="DT689" s="133"/>
      <c r="DU689" s="133"/>
      <c r="DV689" s="133"/>
      <c r="DW689" s="133"/>
      <c r="DX689" s="133"/>
      <c r="DY689" s="133"/>
      <c r="DZ689" s="133"/>
      <c r="EA689" s="133"/>
      <c r="EB689" s="133"/>
      <c r="EC689" s="133"/>
      <c r="ED689" s="133"/>
      <c r="EE689" s="133"/>
      <c r="EF689" s="133"/>
      <c r="EG689" s="133"/>
      <c r="EH689" s="133"/>
      <c r="EI689" s="133"/>
      <c r="EJ689" s="133"/>
      <c r="EK689" s="133"/>
      <c r="EL689" s="133"/>
      <c r="EM689" s="133"/>
      <c r="EN689" s="133"/>
      <c r="EO689" s="133"/>
      <c r="EP689" s="133"/>
      <c r="EQ689" s="133"/>
      <c r="ER689" s="133"/>
      <c r="ES689" s="133"/>
      <c r="ET689" s="133"/>
      <c r="EU689" s="133"/>
      <c r="EV689" s="133"/>
      <c r="EW689" s="133"/>
      <c r="EX689" s="133"/>
      <c r="EY689" s="133"/>
      <c r="EZ689" s="133"/>
      <c r="FA689" s="133"/>
      <c r="FB689" s="133"/>
      <c r="FC689" s="133"/>
      <c r="FD689" s="133"/>
      <c r="FE689" s="133"/>
      <c r="FF689" s="133"/>
      <c r="FG689" s="133"/>
      <c r="FH689" s="133"/>
      <c r="FI689" s="133"/>
      <c r="FJ689" s="133"/>
      <c r="FK689" s="133"/>
      <c r="FL689" s="133"/>
      <c r="FM689" s="133"/>
      <c r="FN689" s="133"/>
      <c r="FO689" s="133"/>
      <c r="FP689" s="133"/>
      <c r="FQ689" s="133"/>
      <c r="FR689" s="133"/>
      <c r="FS689" s="133"/>
      <c r="FT689" s="133"/>
      <c r="FU689" s="133"/>
      <c r="FV689" s="133"/>
      <c r="FW689" s="133"/>
      <c r="FX689" s="133"/>
      <c r="FY689" s="133"/>
      <c r="FZ689" s="133"/>
      <c r="GA689" s="133"/>
      <c r="GB689" s="133"/>
      <c r="GC689" s="133"/>
      <c r="GD689" s="133"/>
      <c r="GE689" s="133"/>
      <c r="GF689" s="133"/>
      <c r="GG689" s="133"/>
      <c r="GH689" s="133"/>
      <c r="GI689" s="133"/>
      <c r="GJ689" s="133"/>
      <c r="GK689" s="133"/>
      <c r="GL689" s="133"/>
      <c r="GM689" s="133"/>
      <c r="GN689" s="133"/>
      <c r="GO689" s="133"/>
      <c r="GP689" s="133"/>
      <c r="GQ689" s="133"/>
      <c r="GR689" s="133"/>
      <c r="GS689" s="133"/>
    </row>
    <row r="690" spans="1:20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c r="CQ690" s="133"/>
      <c r="CR690" s="133"/>
      <c r="CS690" s="133"/>
      <c r="CT690" s="133"/>
      <c r="CU690" s="133"/>
      <c r="CV690" s="133"/>
      <c r="CW690" s="133"/>
      <c r="CX690" s="133"/>
      <c r="CY690" s="133"/>
      <c r="CZ690" s="133"/>
      <c r="DA690" s="133"/>
      <c r="DB690" s="133"/>
      <c r="DC690" s="133"/>
      <c r="DD690" s="133"/>
      <c r="DE690" s="133"/>
      <c r="DF690" s="133"/>
      <c r="DG690" s="133"/>
      <c r="DH690" s="133"/>
      <c r="DI690" s="133"/>
      <c r="DJ690" s="133"/>
      <c r="DK690" s="133"/>
      <c r="DL690" s="133"/>
      <c r="DM690" s="133"/>
      <c r="DN690" s="133"/>
      <c r="DO690" s="133"/>
      <c r="DP690" s="133"/>
      <c r="DQ690" s="133"/>
      <c r="DR690" s="133"/>
      <c r="DS690" s="133"/>
      <c r="DT690" s="133"/>
      <c r="DU690" s="133"/>
      <c r="DV690" s="133"/>
      <c r="DW690" s="133"/>
      <c r="DX690" s="133"/>
      <c r="DY690" s="133"/>
      <c r="DZ690" s="133"/>
      <c r="EA690" s="133"/>
      <c r="EB690" s="133"/>
      <c r="EC690" s="133"/>
      <c r="ED690" s="133"/>
      <c r="EE690" s="133"/>
      <c r="EF690" s="133"/>
      <c r="EG690" s="133"/>
      <c r="EH690" s="133"/>
      <c r="EI690" s="133"/>
      <c r="EJ690" s="133"/>
      <c r="EK690" s="133"/>
      <c r="EL690" s="133"/>
      <c r="EM690" s="133"/>
      <c r="EN690" s="133"/>
      <c r="EO690" s="133"/>
      <c r="EP690" s="133"/>
      <c r="EQ690" s="133"/>
      <c r="ER690" s="133"/>
      <c r="ES690" s="133"/>
      <c r="ET690" s="133"/>
      <c r="EU690" s="133"/>
      <c r="EV690" s="133"/>
      <c r="EW690" s="133"/>
      <c r="EX690" s="133"/>
      <c r="EY690" s="133"/>
      <c r="EZ690" s="133"/>
      <c r="FA690" s="133"/>
      <c r="FB690" s="133"/>
      <c r="FC690" s="133"/>
      <c r="FD690" s="133"/>
      <c r="FE690" s="133"/>
      <c r="FF690" s="133"/>
      <c r="FG690" s="133"/>
      <c r="FH690" s="133"/>
      <c r="FI690" s="133"/>
      <c r="FJ690" s="133"/>
      <c r="FK690" s="133"/>
      <c r="FL690" s="133"/>
      <c r="FM690" s="133"/>
      <c r="FN690" s="133"/>
      <c r="FO690" s="133"/>
      <c r="FP690" s="133"/>
      <c r="FQ690" s="133"/>
      <c r="FR690" s="133"/>
      <c r="FS690" s="133"/>
      <c r="FT690" s="133"/>
      <c r="FU690" s="133"/>
      <c r="FV690" s="133"/>
      <c r="FW690" s="133"/>
      <c r="FX690" s="133"/>
      <c r="FY690" s="133"/>
      <c r="FZ690" s="133"/>
      <c r="GA690" s="133"/>
      <c r="GB690" s="133"/>
      <c r="GC690" s="133"/>
      <c r="GD690" s="133"/>
      <c r="GE690" s="133"/>
      <c r="GF690" s="133"/>
      <c r="GG690" s="133"/>
      <c r="GH690" s="133"/>
      <c r="GI690" s="133"/>
      <c r="GJ690" s="133"/>
      <c r="GK690" s="133"/>
      <c r="GL690" s="133"/>
      <c r="GM690" s="133"/>
      <c r="GN690" s="133"/>
      <c r="GO690" s="133"/>
      <c r="GP690" s="133"/>
      <c r="GQ690" s="133"/>
      <c r="GR690" s="133"/>
      <c r="GS690" s="133"/>
    </row>
    <row r="691" spans="1:20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c r="CQ691" s="133"/>
      <c r="CR691" s="133"/>
      <c r="CS691" s="133"/>
      <c r="CT691" s="133"/>
      <c r="CU691" s="133"/>
      <c r="CV691" s="133"/>
      <c r="CW691" s="133"/>
      <c r="CX691" s="133"/>
      <c r="CY691" s="133"/>
      <c r="CZ691" s="133"/>
      <c r="DA691" s="133"/>
      <c r="DB691" s="133"/>
      <c r="DC691" s="133"/>
      <c r="DD691" s="133"/>
      <c r="DE691" s="133"/>
      <c r="DF691" s="133"/>
      <c r="DG691" s="133"/>
      <c r="DH691" s="133"/>
      <c r="DI691" s="133"/>
      <c r="DJ691" s="133"/>
      <c r="DK691" s="133"/>
      <c r="DL691" s="133"/>
      <c r="DM691" s="133"/>
      <c r="DN691" s="133"/>
      <c r="DO691" s="133"/>
      <c r="DP691" s="133"/>
      <c r="DQ691" s="133"/>
      <c r="DR691" s="133"/>
      <c r="DS691" s="133"/>
      <c r="DT691" s="133"/>
      <c r="DU691" s="133"/>
      <c r="DV691" s="133"/>
      <c r="DW691" s="133"/>
      <c r="DX691" s="133"/>
      <c r="DY691" s="133"/>
      <c r="DZ691" s="133"/>
      <c r="EA691" s="133"/>
      <c r="EB691" s="133"/>
      <c r="EC691" s="133"/>
      <c r="ED691" s="133"/>
      <c r="EE691" s="133"/>
      <c r="EF691" s="133"/>
      <c r="EG691" s="133"/>
      <c r="EH691" s="133"/>
      <c r="EI691" s="133"/>
      <c r="EJ691" s="133"/>
      <c r="EK691" s="133"/>
      <c r="EL691" s="133"/>
      <c r="EM691" s="133"/>
      <c r="EN691" s="133"/>
      <c r="EO691" s="133"/>
      <c r="EP691" s="133"/>
      <c r="EQ691" s="133"/>
      <c r="ER691" s="133"/>
      <c r="ES691" s="133"/>
      <c r="ET691" s="133"/>
      <c r="EU691" s="133"/>
      <c r="EV691" s="133"/>
      <c r="EW691" s="133"/>
      <c r="EX691" s="133"/>
      <c r="EY691" s="133"/>
      <c r="EZ691" s="133"/>
      <c r="FA691" s="133"/>
      <c r="FB691" s="133"/>
      <c r="FC691" s="133"/>
      <c r="FD691" s="133"/>
      <c r="FE691" s="133"/>
      <c r="FF691" s="133"/>
      <c r="FG691" s="133"/>
      <c r="FH691" s="133"/>
      <c r="FI691" s="133"/>
      <c r="FJ691" s="133"/>
      <c r="FK691" s="133"/>
      <c r="FL691" s="133"/>
      <c r="FM691" s="133"/>
      <c r="FN691" s="133"/>
      <c r="FO691" s="133"/>
      <c r="FP691" s="133"/>
      <c r="FQ691" s="133"/>
      <c r="FR691" s="133"/>
      <c r="FS691" s="133"/>
      <c r="FT691" s="133"/>
      <c r="FU691" s="133"/>
      <c r="FV691" s="133"/>
      <c r="FW691" s="133"/>
      <c r="FX691" s="133"/>
      <c r="FY691" s="133"/>
      <c r="FZ691" s="133"/>
      <c r="GA691" s="133"/>
      <c r="GB691" s="133"/>
      <c r="GC691" s="133"/>
      <c r="GD691" s="133"/>
      <c r="GE691" s="133"/>
      <c r="GF691" s="133"/>
      <c r="GG691" s="133"/>
      <c r="GH691" s="133"/>
      <c r="GI691" s="133"/>
      <c r="GJ691" s="133"/>
      <c r="GK691" s="133"/>
      <c r="GL691" s="133"/>
      <c r="GM691" s="133"/>
      <c r="GN691" s="133"/>
      <c r="GO691" s="133"/>
      <c r="GP691" s="133"/>
      <c r="GQ691" s="133"/>
      <c r="GR691" s="133"/>
      <c r="GS691" s="133"/>
    </row>
    <row r="692" spans="1:20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133"/>
      <c r="DX692" s="133"/>
      <c r="DY692" s="133"/>
      <c r="DZ692" s="133"/>
      <c r="EA692" s="133"/>
      <c r="EB692" s="133"/>
      <c r="EC692" s="133"/>
      <c r="ED692" s="133"/>
      <c r="EE692" s="133"/>
      <c r="EF692" s="133"/>
      <c r="EG692" s="133"/>
      <c r="EH692" s="133"/>
      <c r="EI692" s="133"/>
      <c r="EJ692" s="133"/>
      <c r="EK692" s="133"/>
      <c r="EL692" s="133"/>
      <c r="EM692" s="133"/>
      <c r="EN692" s="133"/>
      <c r="EO692" s="133"/>
      <c r="EP692" s="133"/>
      <c r="EQ692" s="133"/>
      <c r="ER692" s="133"/>
      <c r="ES692" s="133"/>
      <c r="ET692" s="133"/>
      <c r="EU692" s="133"/>
      <c r="EV692" s="133"/>
      <c r="EW692" s="133"/>
      <c r="EX692" s="133"/>
      <c r="EY692" s="133"/>
      <c r="EZ692" s="133"/>
      <c r="FA692" s="133"/>
      <c r="FB692" s="133"/>
      <c r="FC692" s="133"/>
      <c r="FD692" s="133"/>
      <c r="FE692" s="133"/>
      <c r="FF692" s="133"/>
      <c r="FG692" s="133"/>
      <c r="FH692" s="133"/>
      <c r="FI692" s="133"/>
      <c r="FJ692" s="133"/>
      <c r="FK692" s="133"/>
      <c r="FL692" s="133"/>
      <c r="FM692" s="133"/>
      <c r="FN692" s="133"/>
      <c r="FO692" s="133"/>
      <c r="FP692" s="133"/>
      <c r="FQ692" s="133"/>
      <c r="FR692" s="133"/>
      <c r="FS692" s="133"/>
      <c r="FT692" s="133"/>
      <c r="FU692" s="133"/>
      <c r="FV692" s="133"/>
      <c r="FW692" s="133"/>
      <c r="FX692" s="133"/>
      <c r="FY692" s="133"/>
      <c r="FZ692" s="133"/>
      <c r="GA692" s="133"/>
      <c r="GB692" s="133"/>
      <c r="GC692" s="133"/>
      <c r="GD692" s="133"/>
      <c r="GE692" s="133"/>
      <c r="GF692" s="133"/>
      <c r="GG692" s="133"/>
      <c r="GH692" s="133"/>
      <c r="GI692" s="133"/>
      <c r="GJ692" s="133"/>
      <c r="GK692" s="133"/>
      <c r="GL692" s="133"/>
      <c r="GM692" s="133"/>
      <c r="GN692" s="133"/>
      <c r="GO692" s="133"/>
      <c r="GP692" s="133"/>
      <c r="GQ692" s="133"/>
      <c r="GR692" s="133"/>
      <c r="GS692" s="133"/>
    </row>
    <row r="693" spans="1:20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c r="CQ693" s="133"/>
      <c r="CR693" s="133"/>
      <c r="CS693" s="133"/>
      <c r="CT693" s="133"/>
      <c r="CU693" s="133"/>
      <c r="CV693" s="133"/>
      <c r="CW693" s="133"/>
      <c r="CX693" s="133"/>
      <c r="CY693" s="133"/>
      <c r="CZ693" s="133"/>
      <c r="DA693" s="133"/>
      <c r="DB693" s="133"/>
      <c r="DC693" s="133"/>
      <c r="DD693" s="133"/>
      <c r="DE693" s="133"/>
      <c r="DF693" s="133"/>
      <c r="DG693" s="133"/>
      <c r="DH693" s="133"/>
      <c r="DI693" s="133"/>
      <c r="DJ693" s="133"/>
      <c r="DK693" s="133"/>
      <c r="DL693" s="133"/>
      <c r="DM693" s="133"/>
      <c r="DN693" s="133"/>
      <c r="DO693" s="133"/>
      <c r="DP693" s="133"/>
      <c r="DQ693" s="133"/>
      <c r="DR693" s="133"/>
      <c r="DS693" s="133"/>
      <c r="DT693" s="133"/>
      <c r="DU693" s="133"/>
      <c r="DV693" s="133"/>
      <c r="DW693" s="133"/>
      <c r="DX693" s="133"/>
      <c r="DY693" s="133"/>
      <c r="DZ693" s="133"/>
      <c r="EA693" s="133"/>
      <c r="EB693" s="133"/>
      <c r="EC693" s="133"/>
      <c r="ED693" s="133"/>
      <c r="EE693" s="133"/>
      <c r="EF693" s="133"/>
      <c r="EG693" s="133"/>
      <c r="EH693" s="133"/>
      <c r="EI693" s="133"/>
      <c r="EJ693" s="133"/>
      <c r="EK693" s="133"/>
      <c r="EL693" s="133"/>
      <c r="EM693" s="133"/>
      <c r="EN693" s="133"/>
      <c r="EO693" s="133"/>
      <c r="EP693" s="133"/>
      <c r="EQ693" s="133"/>
      <c r="ER693" s="133"/>
      <c r="ES693" s="133"/>
      <c r="ET693" s="133"/>
      <c r="EU693" s="133"/>
      <c r="EV693" s="133"/>
      <c r="EW693" s="133"/>
      <c r="EX693" s="133"/>
      <c r="EY693" s="133"/>
      <c r="EZ693" s="133"/>
      <c r="FA693" s="133"/>
      <c r="FB693" s="133"/>
      <c r="FC693" s="133"/>
      <c r="FD693" s="133"/>
      <c r="FE693" s="133"/>
      <c r="FF693" s="133"/>
      <c r="FG693" s="133"/>
      <c r="FH693" s="133"/>
      <c r="FI693" s="133"/>
      <c r="FJ693" s="133"/>
      <c r="FK693" s="133"/>
      <c r="FL693" s="133"/>
      <c r="FM693" s="133"/>
      <c r="FN693" s="133"/>
      <c r="FO693" s="133"/>
      <c r="FP693" s="133"/>
      <c r="FQ693" s="133"/>
      <c r="FR693" s="133"/>
      <c r="FS693" s="133"/>
      <c r="FT693" s="133"/>
      <c r="FU693" s="133"/>
      <c r="FV693" s="133"/>
      <c r="FW693" s="133"/>
      <c r="FX693" s="133"/>
      <c r="FY693" s="133"/>
      <c r="FZ693" s="133"/>
      <c r="GA693" s="133"/>
      <c r="GB693" s="133"/>
      <c r="GC693" s="133"/>
      <c r="GD693" s="133"/>
      <c r="GE693" s="133"/>
      <c r="GF693" s="133"/>
      <c r="GG693" s="133"/>
      <c r="GH693" s="133"/>
      <c r="GI693" s="133"/>
      <c r="GJ693" s="133"/>
      <c r="GK693" s="133"/>
      <c r="GL693" s="133"/>
      <c r="GM693" s="133"/>
      <c r="GN693" s="133"/>
      <c r="GO693" s="133"/>
      <c r="GP693" s="133"/>
      <c r="GQ693" s="133"/>
      <c r="GR693" s="133"/>
      <c r="GS693" s="133"/>
    </row>
    <row r="694" spans="1:20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c r="CQ694" s="133"/>
      <c r="CR694" s="133"/>
      <c r="CS694" s="133"/>
      <c r="CT694" s="133"/>
      <c r="CU694" s="133"/>
      <c r="CV694" s="133"/>
      <c r="CW694" s="133"/>
      <c r="CX694" s="133"/>
      <c r="CY694" s="133"/>
      <c r="CZ694" s="133"/>
      <c r="DA694" s="133"/>
      <c r="DB694" s="133"/>
      <c r="DC694" s="133"/>
      <c r="DD694" s="133"/>
      <c r="DE694" s="133"/>
      <c r="DF694" s="133"/>
      <c r="DG694" s="133"/>
      <c r="DH694" s="133"/>
      <c r="DI694" s="133"/>
      <c r="DJ694" s="133"/>
      <c r="DK694" s="133"/>
      <c r="DL694" s="133"/>
      <c r="DM694" s="133"/>
      <c r="DN694" s="133"/>
      <c r="DO694" s="133"/>
      <c r="DP694" s="133"/>
      <c r="DQ694" s="133"/>
      <c r="DR694" s="133"/>
      <c r="DS694" s="133"/>
      <c r="DT694" s="133"/>
      <c r="DU694" s="133"/>
      <c r="DV694" s="133"/>
      <c r="DW694" s="133"/>
      <c r="DX694" s="133"/>
      <c r="DY694" s="133"/>
      <c r="DZ694" s="133"/>
      <c r="EA694" s="133"/>
      <c r="EB694" s="133"/>
      <c r="EC694" s="133"/>
      <c r="ED694" s="133"/>
      <c r="EE694" s="133"/>
      <c r="EF694" s="133"/>
      <c r="EG694" s="133"/>
      <c r="EH694" s="133"/>
      <c r="EI694" s="133"/>
      <c r="EJ694" s="133"/>
      <c r="EK694" s="133"/>
      <c r="EL694" s="133"/>
      <c r="EM694" s="133"/>
      <c r="EN694" s="133"/>
      <c r="EO694" s="133"/>
      <c r="EP694" s="133"/>
      <c r="EQ694" s="133"/>
      <c r="ER694" s="133"/>
      <c r="ES694" s="133"/>
      <c r="ET694" s="133"/>
      <c r="EU694" s="133"/>
      <c r="EV694" s="133"/>
      <c r="EW694" s="133"/>
      <c r="EX694" s="133"/>
      <c r="EY694" s="133"/>
      <c r="EZ694" s="133"/>
      <c r="FA694" s="133"/>
      <c r="FB694" s="133"/>
      <c r="FC694" s="133"/>
      <c r="FD694" s="133"/>
      <c r="FE694" s="133"/>
      <c r="FF694" s="133"/>
      <c r="FG694" s="133"/>
      <c r="FH694" s="133"/>
      <c r="FI694" s="133"/>
      <c r="FJ694" s="133"/>
      <c r="FK694" s="133"/>
      <c r="FL694" s="133"/>
      <c r="FM694" s="133"/>
      <c r="FN694" s="133"/>
      <c r="FO694" s="133"/>
      <c r="FP694" s="133"/>
      <c r="FQ694" s="133"/>
      <c r="FR694" s="133"/>
      <c r="FS694" s="133"/>
      <c r="FT694" s="133"/>
      <c r="FU694" s="133"/>
      <c r="FV694" s="133"/>
      <c r="FW694" s="133"/>
      <c r="FX694" s="133"/>
      <c r="FY694" s="133"/>
      <c r="FZ694" s="133"/>
      <c r="GA694" s="133"/>
      <c r="GB694" s="133"/>
      <c r="GC694" s="133"/>
      <c r="GD694" s="133"/>
      <c r="GE694" s="133"/>
      <c r="GF694" s="133"/>
      <c r="GG694" s="133"/>
      <c r="GH694" s="133"/>
      <c r="GI694" s="133"/>
      <c r="GJ694" s="133"/>
      <c r="GK694" s="133"/>
      <c r="GL694" s="133"/>
      <c r="GM694" s="133"/>
      <c r="GN694" s="133"/>
      <c r="GO694" s="133"/>
      <c r="GP694" s="133"/>
      <c r="GQ694" s="133"/>
      <c r="GR694" s="133"/>
      <c r="GS694" s="133"/>
    </row>
    <row r="695" spans="1:20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c r="CQ695" s="133"/>
      <c r="CR695" s="133"/>
      <c r="CS695" s="133"/>
      <c r="CT695" s="133"/>
      <c r="CU695" s="133"/>
      <c r="CV695" s="133"/>
      <c r="CW695" s="133"/>
      <c r="CX695" s="133"/>
      <c r="CY695" s="133"/>
      <c r="CZ695" s="133"/>
      <c r="DA695" s="133"/>
      <c r="DB695" s="133"/>
      <c r="DC695" s="133"/>
      <c r="DD695" s="133"/>
      <c r="DE695" s="133"/>
      <c r="DF695" s="133"/>
      <c r="DG695" s="133"/>
      <c r="DH695" s="133"/>
      <c r="DI695" s="133"/>
      <c r="DJ695" s="133"/>
      <c r="DK695" s="133"/>
      <c r="DL695" s="133"/>
      <c r="DM695" s="133"/>
      <c r="DN695" s="133"/>
      <c r="DO695" s="133"/>
      <c r="DP695" s="133"/>
      <c r="DQ695" s="133"/>
      <c r="DR695" s="133"/>
      <c r="DS695" s="133"/>
      <c r="DT695" s="133"/>
      <c r="DU695" s="133"/>
      <c r="DV695" s="133"/>
      <c r="DW695" s="133"/>
      <c r="DX695" s="133"/>
      <c r="DY695" s="133"/>
      <c r="DZ695" s="133"/>
      <c r="EA695" s="133"/>
      <c r="EB695" s="133"/>
      <c r="EC695" s="133"/>
      <c r="ED695" s="133"/>
      <c r="EE695" s="133"/>
      <c r="EF695" s="133"/>
      <c r="EG695" s="133"/>
      <c r="EH695" s="133"/>
      <c r="EI695" s="133"/>
      <c r="EJ695" s="133"/>
      <c r="EK695" s="133"/>
      <c r="EL695" s="133"/>
      <c r="EM695" s="133"/>
      <c r="EN695" s="133"/>
      <c r="EO695" s="133"/>
      <c r="EP695" s="133"/>
      <c r="EQ695" s="133"/>
      <c r="ER695" s="133"/>
      <c r="ES695" s="133"/>
      <c r="ET695" s="133"/>
      <c r="EU695" s="133"/>
      <c r="EV695" s="133"/>
      <c r="EW695" s="133"/>
      <c r="EX695" s="133"/>
      <c r="EY695" s="133"/>
      <c r="EZ695" s="133"/>
      <c r="FA695" s="133"/>
      <c r="FB695" s="133"/>
      <c r="FC695" s="133"/>
      <c r="FD695" s="133"/>
      <c r="FE695" s="133"/>
      <c r="FF695" s="133"/>
      <c r="FG695" s="133"/>
      <c r="FH695" s="133"/>
      <c r="FI695" s="133"/>
      <c r="FJ695" s="133"/>
      <c r="FK695" s="133"/>
      <c r="FL695" s="133"/>
      <c r="FM695" s="133"/>
      <c r="FN695" s="133"/>
      <c r="FO695" s="133"/>
      <c r="FP695" s="133"/>
      <c r="FQ695" s="133"/>
      <c r="FR695" s="133"/>
      <c r="FS695" s="133"/>
      <c r="FT695" s="133"/>
      <c r="FU695" s="133"/>
      <c r="FV695" s="133"/>
      <c r="FW695" s="133"/>
      <c r="FX695" s="133"/>
      <c r="FY695" s="133"/>
      <c r="FZ695" s="133"/>
      <c r="GA695" s="133"/>
      <c r="GB695" s="133"/>
      <c r="GC695" s="133"/>
      <c r="GD695" s="133"/>
      <c r="GE695" s="133"/>
      <c r="GF695" s="133"/>
      <c r="GG695" s="133"/>
      <c r="GH695" s="133"/>
      <c r="GI695" s="133"/>
      <c r="GJ695" s="133"/>
      <c r="GK695" s="133"/>
      <c r="GL695" s="133"/>
      <c r="GM695" s="133"/>
      <c r="GN695" s="133"/>
      <c r="GO695" s="133"/>
      <c r="GP695" s="133"/>
      <c r="GQ695" s="133"/>
      <c r="GR695" s="133"/>
      <c r="GS695" s="133"/>
    </row>
    <row r="696" spans="1:20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c r="CQ696" s="133"/>
      <c r="CR696" s="133"/>
      <c r="CS696" s="133"/>
      <c r="CT696" s="133"/>
      <c r="CU696" s="133"/>
      <c r="CV696" s="133"/>
      <c r="CW696" s="133"/>
      <c r="CX696" s="133"/>
      <c r="CY696" s="133"/>
      <c r="CZ696" s="133"/>
      <c r="DA696" s="133"/>
      <c r="DB696" s="133"/>
      <c r="DC696" s="133"/>
      <c r="DD696" s="133"/>
      <c r="DE696" s="133"/>
      <c r="DF696" s="133"/>
      <c r="DG696" s="133"/>
      <c r="DH696" s="133"/>
      <c r="DI696" s="133"/>
      <c r="DJ696" s="133"/>
      <c r="DK696" s="133"/>
      <c r="DL696" s="133"/>
      <c r="DM696" s="133"/>
      <c r="DN696" s="133"/>
      <c r="DO696" s="133"/>
      <c r="DP696" s="133"/>
      <c r="DQ696" s="133"/>
      <c r="DR696" s="133"/>
      <c r="DS696" s="133"/>
      <c r="DT696" s="133"/>
      <c r="DU696" s="133"/>
      <c r="DV696" s="133"/>
      <c r="DW696" s="133"/>
      <c r="DX696" s="133"/>
      <c r="DY696" s="133"/>
      <c r="DZ696" s="133"/>
      <c r="EA696" s="133"/>
      <c r="EB696" s="133"/>
      <c r="EC696" s="133"/>
      <c r="ED696" s="133"/>
      <c r="EE696" s="133"/>
      <c r="EF696" s="133"/>
      <c r="EG696" s="133"/>
      <c r="EH696" s="133"/>
      <c r="EI696" s="133"/>
      <c r="EJ696" s="133"/>
      <c r="EK696" s="133"/>
      <c r="EL696" s="133"/>
      <c r="EM696" s="133"/>
      <c r="EN696" s="133"/>
      <c r="EO696" s="133"/>
      <c r="EP696" s="133"/>
      <c r="EQ696" s="133"/>
      <c r="ER696" s="133"/>
      <c r="ES696" s="133"/>
      <c r="ET696" s="133"/>
      <c r="EU696" s="133"/>
      <c r="EV696" s="133"/>
      <c r="EW696" s="133"/>
      <c r="EX696" s="133"/>
      <c r="EY696" s="133"/>
      <c r="EZ696" s="133"/>
      <c r="FA696" s="133"/>
      <c r="FB696" s="133"/>
      <c r="FC696" s="133"/>
      <c r="FD696" s="133"/>
      <c r="FE696" s="133"/>
      <c r="FF696" s="133"/>
      <c r="FG696" s="133"/>
      <c r="FH696" s="133"/>
      <c r="FI696" s="133"/>
      <c r="FJ696" s="133"/>
      <c r="FK696" s="133"/>
      <c r="FL696" s="133"/>
      <c r="FM696" s="133"/>
      <c r="FN696" s="133"/>
      <c r="FO696" s="133"/>
      <c r="FP696" s="133"/>
      <c r="FQ696" s="133"/>
      <c r="FR696" s="133"/>
      <c r="FS696" s="133"/>
      <c r="FT696" s="133"/>
      <c r="FU696" s="133"/>
      <c r="FV696" s="133"/>
      <c r="FW696" s="133"/>
      <c r="FX696" s="133"/>
      <c r="FY696" s="133"/>
      <c r="FZ696" s="133"/>
      <c r="GA696" s="133"/>
      <c r="GB696" s="133"/>
      <c r="GC696" s="133"/>
      <c r="GD696" s="133"/>
      <c r="GE696" s="133"/>
      <c r="GF696" s="133"/>
      <c r="GG696" s="133"/>
      <c r="GH696" s="133"/>
      <c r="GI696" s="133"/>
      <c r="GJ696" s="133"/>
      <c r="GK696" s="133"/>
      <c r="GL696" s="133"/>
      <c r="GM696" s="133"/>
      <c r="GN696" s="133"/>
      <c r="GO696" s="133"/>
      <c r="GP696" s="133"/>
      <c r="GQ696" s="133"/>
      <c r="GR696" s="133"/>
      <c r="GS696" s="133"/>
    </row>
    <row r="697" spans="1:20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3"/>
      <c r="AY697" s="133"/>
      <c r="AZ697" s="133"/>
      <c r="BA697" s="133"/>
      <c r="BB697" s="133"/>
      <c r="BC697" s="133"/>
      <c r="BD697" s="133"/>
      <c r="BE697" s="133"/>
      <c r="BF697" s="133"/>
      <c r="BG697" s="133"/>
      <c r="BH697" s="133"/>
      <c r="BI697" s="133"/>
      <c r="BJ697" s="133"/>
      <c r="BK697" s="133"/>
      <c r="BL697" s="133"/>
      <c r="BM697" s="133"/>
      <c r="BN697" s="133"/>
      <c r="BO697" s="133"/>
      <c r="BP697" s="133"/>
      <c r="BQ697" s="133"/>
      <c r="BR697" s="133"/>
      <c r="BS697" s="133"/>
      <c r="BT697" s="133"/>
      <c r="BU697" s="133"/>
      <c r="BV697" s="133"/>
      <c r="BW697" s="133"/>
      <c r="BX697" s="133"/>
      <c r="BY697" s="133"/>
      <c r="BZ697" s="133"/>
      <c r="CA697" s="133"/>
      <c r="CB697" s="133"/>
      <c r="CC697" s="133"/>
      <c r="CD697" s="133"/>
      <c r="CE697" s="133"/>
      <c r="CF697" s="133"/>
      <c r="CG697" s="133"/>
      <c r="CH697" s="133"/>
      <c r="CI697" s="133"/>
      <c r="CJ697" s="133"/>
      <c r="CK697" s="133"/>
      <c r="CL697" s="133"/>
      <c r="CM697" s="133"/>
      <c r="CN697" s="133"/>
      <c r="CO697" s="133"/>
      <c r="CP697" s="133"/>
      <c r="CQ697" s="133"/>
      <c r="CR697" s="133"/>
      <c r="CS697" s="133"/>
      <c r="CT697" s="133"/>
      <c r="CU697" s="133"/>
      <c r="CV697" s="133"/>
      <c r="CW697" s="133"/>
      <c r="CX697" s="133"/>
      <c r="CY697" s="133"/>
      <c r="CZ697" s="133"/>
      <c r="DA697" s="133"/>
      <c r="DB697" s="133"/>
      <c r="DC697" s="133"/>
      <c r="DD697" s="133"/>
      <c r="DE697" s="133"/>
      <c r="DF697" s="133"/>
      <c r="DG697" s="133"/>
      <c r="DH697" s="133"/>
      <c r="DI697" s="133"/>
      <c r="DJ697" s="133"/>
      <c r="DK697" s="133"/>
      <c r="DL697" s="133"/>
      <c r="DM697" s="133"/>
      <c r="DN697" s="133"/>
      <c r="DO697" s="133"/>
      <c r="DP697" s="133"/>
      <c r="DQ697" s="133"/>
      <c r="DR697" s="133"/>
      <c r="DS697" s="133"/>
      <c r="DT697" s="133"/>
      <c r="DU697" s="133"/>
      <c r="DV697" s="133"/>
      <c r="DW697" s="133"/>
      <c r="DX697" s="133"/>
      <c r="DY697" s="133"/>
      <c r="DZ697" s="133"/>
      <c r="EA697" s="133"/>
      <c r="EB697" s="133"/>
      <c r="EC697" s="133"/>
      <c r="ED697" s="133"/>
      <c r="EE697" s="133"/>
      <c r="EF697" s="133"/>
      <c r="EG697" s="133"/>
      <c r="EH697" s="133"/>
      <c r="EI697" s="133"/>
      <c r="EJ697" s="133"/>
      <c r="EK697" s="133"/>
      <c r="EL697" s="133"/>
      <c r="EM697" s="133"/>
      <c r="EN697" s="133"/>
      <c r="EO697" s="133"/>
      <c r="EP697" s="133"/>
      <c r="EQ697" s="133"/>
      <c r="ER697" s="133"/>
      <c r="ES697" s="133"/>
      <c r="ET697" s="133"/>
      <c r="EU697" s="133"/>
      <c r="EV697" s="133"/>
      <c r="EW697" s="133"/>
      <c r="EX697" s="133"/>
      <c r="EY697" s="133"/>
      <c r="EZ697" s="133"/>
      <c r="FA697" s="133"/>
      <c r="FB697" s="133"/>
      <c r="FC697" s="133"/>
      <c r="FD697" s="133"/>
      <c r="FE697" s="133"/>
      <c r="FF697" s="133"/>
      <c r="FG697" s="133"/>
      <c r="FH697" s="133"/>
      <c r="FI697" s="133"/>
      <c r="FJ697" s="133"/>
      <c r="FK697" s="133"/>
      <c r="FL697" s="133"/>
      <c r="FM697" s="133"/>
      <c r="FN697" s="133"/>
      <c r="FO697" s="133"/>
      <c r="FP697" s="133"/>
      <c r="FQ697" s="133"/>
      <c r="FR697" s="133"/>
      <c r="FS697" s="133"/>
      <c r="FT697" s="133"/>
      <c r="FU697" s="133"/>
      <c r="FV697" s="133"/>
      <c r="FW697" s="133"/>
      <c r="FX697" s="133"/>
      <c r="FY697" s="133"/>
      <c r="FZ697" s="133"/>
      <c r="GA697" s="133"/>
      <c r="GB697" s="133"/>
      <c r="GC697" s="133"/>
      <c r="GD697" s="133"/>
      <c r="GE697" s="133"/>
      <c r="GF697" s="133"/>
      <c r="GG697" s="133"/>
      <c r="GH697" s="133"/>
      <c r="GI697" s="133"/>
      <c r="GJ697" s="133"/>
      <c r="GK697" s="133"/>
      <c r="GL697" s="133"/>
      <c r="GM697" s="133"/>
      <c r="GN697" s="133"/>
      <c r="GO697" s="133"/>
      <c r="GP697" s="133"/>
      <c r="GQ697" s="133"/>
      <c r="GR697" s="133"/>
      <c r="GS697" s="133"/>
    </row>
    <row r="698" spans="1:20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c r="CQ698" s="133"/>
      <c r="CR698" s="133"/>
      <c r="CS698" s="133"/>
      <c r="CT698" s="133"/>
      <c r="CU698" s="133"/>
      <c r="CV698" s="133"/>
      <c r="CW698" s="133"/>
      <c r="CX698" s="133"/>
      <c r="CY698" s="133"/>
      <c r="CZ698" s="133"/>
      <c r="DA698" s="133"/>
      <c r="DB698" s="133"/>
      <c r="DC698" s="133"/>
      <c r="DD698" s="133"/>
      <c r="DE698" s="133"/>
      <c r="DF698" s="133"/>
      <c r="DG698" s="133"/>
      <c r="DH698" s="133"/>
      <c r="DI698" s="133"/>
      <c r="DJ698" s="133"/>
      <c r="DK698" s="133"/>
      <c r="DL698" s="133"/>
      <c r="DM698" s="133"/>
      <c r="DN698" s="133"/>
      <c r="DO698" s="133"/>
      <c r="DP698" s="133"/>
      <c r="DQ698" s="133"/>
      <c r="DR698" s="133"/>
      <c r="DS698" s="133"/>
      <c r="DT698" s="133"/>
      <c r="DU698" s="133"/>
      <c r="DV698" s="133"/>
      <c r="DW698" s="133"/>
      <c r="DX698" s="133"/>
      <c r="DY698" s="133"/>
      <c r="DZ698" s="133"/>
      <c r="EA698" s="133"/>
      <c r="EB698" s="133"/>
      <c r="EC698" s="133"/>
      <c r="ED698" s="133"/>
      <c r="EE698" s="133"/>
      <c r="EF698" s="133"/>
      <c r="EG698" s="133"/>
      <c r="EH698" s="133"/>
      <c r="EI698" s="133"/>
      <c r="EJ698" s="133"/>
      <c r="EK698" s="133"/>
      <c r="EL698" s="133"/>
      <c r="EM698" s="133"/>
      <c r="EN698" s="133"/>
      <c r="EO698" s="133"/>
      <c r="EP698" s="133"/>
      <c r="EQ698" s="133"/>
      <c r="ER698" s="133"/>
      <c r="ES698" s="133"/>
      <c r="ET698" s="133"/>
      <c r="EU698" s="133"/>
      <c r="EV698" s="133"/>
      <c r="EW698" s="133"/>
      <c r="EX698" s="133"/>
      <c r="EY698" s="133"/>
      <c r="EZ698" s="133"/>
      <c r="FA698" s="133"/>
      <c r="FB698" s="133"/>
      <c r="FC698" s="133"/>
      <c r="FD698" s="133"/>
      <c r="FE698" s="133"/>
      <c r="FF698" s="133"/>
      <c r="FG698" s="133"/>
      <c r="FH698" s="133"/>
      <c r="FI698" s="133"/>
      <c r="FJ698" s="133"/>
      <c r="FK698" s="133"/>
      <c r="FL698" s="133"/>
      <c r="FM698" s="133"/>
      <c r="FN698" s="133"/>
      <c r="FO698" s="133"/>
      <c r="FP698" s="133"/>
      <c r="FQ698" s="133"/>
      <c r="FR698" s="133"/>
      <c r="FS698" s="133"/>
      <c r="FT698" s="133"/>
      <c r="FU698" s="133"/>
      <c r="FV698" s="133"/>
      <c r="FW698" s="133"/>
      <c r="FX698" s="133"/>
      <c r="FY698" s="133"/>
      <c r="FZ698" s="133"/>
      <c r="GA698" s="133"/>
      <c r="GB698" s="133"/>
      <c r="GC698" s="133"/>
      <c r="GD698" s="133"/>
      <c r="GE698" s="133"/>
      <c r="GF698" s="133"/>
      <c r="GG698" s="133"/>
      <c r="GH698" s="133"/>
      <c r="GI698" s="133"/>
      <c r="GJ698" s="133"/>
      <c r="GK698" s="133"/>
      <c r="GL698" s="133"/>
      <c r="GM698" s="133"/>
      <c r="GN698" s="133"/>
      <c r="GO698" s="133"/>
      <c r="GP698" s="133"/>
      <c r="GQ698" s="133"/>
      <c r="GR698" s="133"/>
      <c r="GS698" s="133"/>
    </row>
    <row r="699" spans="1:20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c r="CQ699" s="133"/>
      <c r="CR699" s="133"/>
      <c r="CS699" s="133"/>
      <c r="CT699" s="133"/>
      <c r="CU699" s="133"/>
      <c r="CV699" s="133"/>
      <c r="CW699" s="133"/>
      <c r="CX699" s="133"/>
      <c r="CY699" s="133"/>
      <c r="CZ699" s="133"/>
      <c r="DA699" s="133"/>
      <c r="DB699" s="133"/>
      <c r="DC699" s="133"/>
      <c r="DD699" s="133"/>
      <c r="DE699" s="133"/>
      <c r="DF699" s="133"/>
      <c r="DG699" s="133"/>
      <c r="DH699" s="133"/>
      <c r="DI699" s="133"/>
      <c r="DJ699" s="133"/>
      <c r="DK699" s="133"/>
      <c r="DL699" s="133"/>
      <c r="DM699" s="133"/>
      <c r="DN699" s="133"/>
      <c r="DO699" s="133"/>
      <c r="DP699" s="133"/>
      <c r="DQ699" s="133"/>
      <c r="DR699" s="133"/>
      <c r="DS699" s="133"/>
      <c r="DT699" s="133"/>
      <c r="DU699" s="133"/>
      <c r="DV699" s="133"/>
      <c r="DW699" s="133"/>
      <c r="DX699" s="133"/>
      <c r="DY699" s="133"/>
      <c r="DZ699" s="133"/>
      <c r="EA699" s="133"/>
      <c r="EB699" s="133"/>
      <c r="EC699" s="133"/>
      <c r="ED699" s="133"/>
      <c r="EE699" s="133"/>
      <c r="EF699" s="133"/>
      <c r="EG699" s="133"/>
      <c r="EH699" s="133"/>
      <c r="EI699" s="133"/>
      <c r="EJ699" s="133"/>
      <c r="EK699" s="133"/>
      <c r="EL699" s="133"/>
      <c r="EM699" s="133"/>
      <c r="EN699" s="133"/>
      <c r="EO699" s="133"/>
      <c r="EP699" s="133"/>
      <c r="EQ699" s="133"/>
      <c r="ER699" s="133"/>
      <c r="ES699" s="133"/>
      <c r="ET699" s="133"/>
      <c r="EU699" s="133"/>
      <c r="EV699" s="133"/>
      <c r="EW699" s="133"/>
      <c r="EX699" s="133"/>
      <c r="EY699" s="133"/>
      <c r="EZ699" s="133"/>
      <c r="FA699" s="133"/>
      <c r="FB699" s="133"/>
      <c r="FC699" s="133"/>
      <c r="FD699" s="133"/>
      <c r="FE699" s="133"/>
      <c r="FF699" s="133"/>
      <c r="FG699" s="133"/>
      <c r="FH699" s="133"/>
      <c r="FI699" s="133"/>
      <c r="FJ699" s="133"/>
      <c r="FK699" s="133"/>
      <c r="FL699" s="133"/>
      <c r="FM699" s="133"/>
      <c r="FN699" s="133"/>
      <c r="FO699" s="133"/>
      <c r="FP699" s="133"/>
      <c r="FQ699" s="133"/>
      <c r="FR699" s="133"/>
      <c r="FS699" s="133"/>
      <c r="FT699" s="133"/>
      <c r="FU699" s="133"/>
      <c r="FV699" s="133"/>
      <c r="FW699" s="133"/>
      <c r="FX699" s="133"/>
      <c r="FY699" s="133"/>
      <c r="FZ699" s="133"/>
      <c r="GA699" s="133"/>
      <c r="GB699" s="133"/>
      <c r="GC699" s="133"/>
      <c r="GD699" s="133"/>
      <c r="GE699" s="133"/>
      <c r="GF699" s="133"/>
      <c r="GG699" s="133"/>
      <c r="GH699" s="133"/>
      <c r="GI699" s="133"/>
      <c r="GJ699" s="133"/>
      <c r="GK699" s="133"/>
      <c r="GL699" s="133"/>
      <c r="GM699" s="133"/>
      <c r="GN699" s="133"/>
      <c r="GO699" s="133"/>
      <c r="GP699" s="133"/>
      <c r="GQ699" s="133"/>
      <c r="GR699" s="133"/>
      <c r="GS699" s="133"/>
    </row>
    <row r="700" spans="1:20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c r="CQ700" s="133"/>
      <c r="CR700" s="133"/>
      <c r="CS700" s="133"/>
      <c r="CT700" s="133"/>
      <c r="CU700" s="133"/>
      <c r="CV700" s="133"/>
      <c r="CW700" s="133"/>
      <c r="CX700" s="133"/>
      <c r="CY700" s="133"/>
      <c r="CZ700" s="133"/>
      <c r="DA700" s="133"/>
      <c r="DB700" s="133"/>
      <c r="DC700" s="133"/>
      <c r="DD700" s="133"/>
      <c r="DE700" s="133"/>
      <c r="DF700" s="133"/>
      <c r="DG700" s="133"/>
      <c r="DH700" s="133"/>
      <c r="DI700" s="133"/>
      <c r="DJ700" s="133"/>
      <c r="DK700" s="133"/>
      <c r="DL700" s="133"/>
      <c r="DM700" s="133"/>
      <c r="DN700" s="133"/>
      <c r="DO700" s="133"/>
      <c r="DP700" s="133"/>
      <c r="DQ700" s="133"/>
      <c r="DR700" s="133"/>
      <c r="DS700" s="133"/>
      <c r="DT700" s="133"/>
      <c r="DU700" s="133"/>
      <c r="DV700" s="133"/>
      <c r="DW700" s="133"/>
      <c r="DX700" s="133"/>
      <c r="DY700" s="133"/>
      <c r="DZ700" s="133"/>
      <c r="EA700" s="133"/>
      <c r="EB700" s="133"/>
      <c r="EC700" s="133"/>
      <c r="ED700" s="133"/>
      <c r="EE700" s="133"/>
      <c r="EF700" s="133"/>
      <c r="EG700" s="133"/>
      <c r="EH700" s="133"/>
      <c r="EI700" s="133"/>
      <c r="EJ700" s="133"/>
      <c r="EK700" s="133"/>
      <c r="EL700" s="133"/>
      <c r="EM700" s="133"/>
      <c r="EN700" s="133"/>
      <c r="EO700" s="133"/>
      <c r="EP700" s="133"/>
      <c r="EQ700" s="133"/>
      <c r="ER700" s="133"/>
      <c r="ES700" s="133"/>
      <c r="ET700" s="133"/>
      <c r="EU700" s="133"/>
      <c r="EV700" s="133"/>
      <c r="EW700" s="133"/>
      <c r="EX700" s="133"/>
      <c r="EY700" s="133"/>
      <c r="EZ700" s="133"/>
      <c r="FA700" s="133"/>
      <c r="FB700" s="133"/>
      <c r="FC700" s="133"/>
      <c r="FD700" s="133"/>
      <c r="FE700" s="133"/>
      <c r="FF700" s="133"/>
      <c r="FG700" s="133"/>
      <c r="FH700" s="133"/>
      <c r="FI700" s="133"/>
      <c r="FJ700" s="133"/>
      <c r="FK700" s="133"/>
      <c r="FL700" s="133"/>
      <c r="FM700" s="133"/>
      <c r="FN700" s="133"/>
      <c r="FO700" s="133"/>
      <c r="FP700" s="133"/>
      <c r="FQ700" s="133"/>
      <c r="FR700" s="133"/>
      <c r="FS700" s="133"/>
      <c r="FT700" s="133"/>
      <c r="FU700" s="133"/>
      <c r="FV700" s="133"/>
      <c r="FW700" s="133"/>
      <c r="FX700" s="133"/>
      <c r="FY700" s="133"/>
      <c r="FZ700" s="133"/>
      <c r="GA700" s="133"/>
      <c r="GB700" s="133"/>
      <c r="GC700" s="133"/>
      <c r="GD700" s="133"/>
      <c r="GE700" s="133"/>
      <c r="GF700" s="133"/>
      <c r="GG700" s="133"/>
      <c r="GH700" s="133"/>
      <c r="GI700" s="133"/>
      <c r="GJ700" s="133"/>
      <c r="GK700" s="133"/>
      <c r="GL700" s="133"/>
      <c r="GM700" s="133"/>
      <c r="GN700" s="133"/>
      <c r="GO700" s="133"/>
      <c r="GP700" s="133"/>
      <c r="GQ700" s="133"/>
      <c r="GR700" s="133"/>
      <c r="GS700" s="133"/>
    </row>
    <row r="701" spans="1:20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c r="CQ701" s="133"/>
      <c r="CR701" s="133"/>
      <c r="CS701" s="133"/>
      <c r="CT701" s="133"/>
      <c r="CU701" s="133"/>
      <c r="CV701" s="133"/>
      <c r="CW701" s="133"/>
      <c r="CX701" s="133"/>
      <c r="CY701" s="133"/>
      <c r="CZ701" s="133"/>
      <c r="DA701" s="133"/>
      <c r="DB701" s="133"/>
      <c r="DC701" s="133"/>
      <c r="DD701" s="133"/>
      <c r="DE701" s="133"/>
      <c r="DF701" s="133"/>
      <c r="DG701" s="133"/>
      <c r="DH701" s="133"/>
      <c r="DI701" s="133"/>
      <c r="DJ701" s="133"/>
      <c r="DK701" s="133"/>
      <c r="DL701" s="133"/>
      <c r="DM701" s="133"/>
      <c r="DN701" s="133"/>
      <c r="DO701" s="133"/>
      <c r="DP701" s="133"/>
      <c r="DQ701" s="133"/>
      <c r="DR701" s="133"/>
      <c r="DS701" s="133"/>
      <c r="DT701" s="133"/>
      <c r="DU701" s="133"/>
      <c r="DV701" s="133"/>
      <c r="DW701" s="133"/>
      <c r="DX701" s="133"/>
      <c r="DY701" s="133"/>
      <c r="DZ701" s="133"/>
      <c r="EA701" s="133"/>
      <c r="EB701" s="133"/>
      <c r="EC701" s="133"/>
      <c r="ED701" s="133"/>
      <c r="EE701" s="133"/>
      <c r="EF701" s="133"/>
      <c r="EG701" s="133"/>
      <c r="EH701" s="133"/>
      <c r="EI701" s="133"/>
      <c r="EJ701" s="133"/>
      <c r="EK701" s="133"/>
      <c r="EL701" s="133"/>
      <c r="EM701" s="133"/>
      <c r="EN701" s="133"/>
      <c r="EO701" s="133"/>
      <c r="EP701" s="133"/>
      <c r="EQ701" s="133"/>
      <c r="ER701" s="133"/>
      <c r="ES701" s="133"/>
      <c r="ET701" s="133"/>
      <c r="EU701" s="133"/>
      <c r="EV701" s="133"/>
      <c r="EW701" s="133"/>
      <c r="EX701" s="133"/>
      <c r="EY701" s="133"/>
      <c r="EZ701" s="133"/>
      <c r="FA701" s="133"/>
      <c r="FB701" s="133"/>
      <c r="FC701" s="133"/>
      <c r="FD701" s="133"/>
      <c r="FE701" s="133"/>
      <c r="FF701" s="133"/>
      <c r="FG701" s="133"/>
      <c r="FH701" s="133"/>
      <c r="FI701" s="133"/>
      <c r="FJ701" s="133"/>
      <c r="FK701" s="133"/>
      <c r="FL701" s="133"/>
      <c r="FM701" s="133"/>
      <c r="FN701" s="133"/>
      <c r="FO701" s="133"/>
      <c r="FP701" s="133"/>
      <c r="FQ701" s="133"/>
      <c r="FR701" s="133"/>
      <c r="FS701" s="133"/>
      <c r="FT701" s="133"/>
      <c r="FU701" s="133"/>
      <c r="FV701" s="133"/>
      <c r="FW701" s="133"/>
      <c r="FX701" s="133"/>
      <c r="FY701" s="133"/>
      <c r="FZ701" s="133"/>
      <c r="GA701" s="133"/>
      <c r="GB701" s="133"/>
      <c r="GC701" s="133"/>
      <c r="GD701" s="133"/>
      <c r="GE701" s="133"/>
      <c r="GF701" s="133"/>
      <c r="GG701" s="133"/>
      <c r="GH701" s="133"/>
      <c r="GI701" s="133"/>
      <c r="GJ701" s="133"/>
      <c r="GK701" s="133"/>
      <c r="GL701" s="133"/>
      <c r="GM701" s="133"/>
      <c r="GN701" s="133"/>
      <c r="GO701" s="133"/>
      <c r="GP701" s="133"/>
      <c r="GQ701" s="133"/>
      <c r="GR701" s="133"/>
      <c r="GS701" s="133"/>
    </row>
    <row r="702" spans="1:20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c r="CQ702" s="133"/>
      <c r="CR702" s="133"/>
      <c r="CS702" s="133"/>
      <c r="CT702" s="133"/>
      <c r="CU702" s="133"/>
      <c r="CV702" s="133"/>
      <c r="CW702" s="133"/>
      <c r="CX702" s="133"/>
      <c r="CY702" s="133"/>
      <c r="CZ702" s="133"/>
      <c r="DA702" s="133"/>
      <c r="DB702" s="133"/>
      <c r="DC702" s="133"/>
      <c r="DD702" s="133"/>
      <c r="DE702" s="133"/>
      <c r="DF702" s="133"/>
      <c r="DG702" s="133"/>
      <c r="DH702" s="133"/>
      <c r="DI702" s="133"/>
      <c r="DJ702" s="133"/>
      <c r="DK702" s="133"/>
      <c r="DL702" s="133"/>
      <c r="DM702" s="133"/>
      <c r="DN702" s="133"/>
      <c r="DO702" s="133"/>
      <c r="DP702" s="133"/>
      <c r="DQ702" s="133"/>
      <c r="DR702" s="133"/>
      <c r="DS702" s="133"/>
      <c r="DT702" s="133"/>
      <c r="DU702" s="133"/>
      <c r="DV702" s="133"/>
      <c r="DW702" s="133"/>
      <c r="DX702" s="133"/>
      <c r="DY702" s="133"/>
      <c r="DZ702" s="133"/>
      <c r="EA702" s="133"/>
      <c r="EB702" s="133"/>
      <c r="EC702" s="133"/>
      <c r="ED702" s="133"/>
      <c r="EE702" s="133"/>
      <c r="EF702" s="133"/>
      <c r="EG702" s="133"/>
      <c r="EH702" s="133"/>
      <c r="EI702" s="133"/>
      <c r="EJ702" s="133"/>
      <c r="EK702" s="133"/>
      <c r="EL702" s="133"/>
      <c r="EM702" s="133"/>
      <c r="EN702" s="133"/>
      <c r="EO702" s="133"/>
      <c r="EP702" s="133"/>
      <c r="EQ702" s="133"/>
      <c r="ER702" s="133"/>
      <c r="ES702" s="133"/>
      <c r="ET702" s="133"/>
      <c r="EU702" s="133"/>
      <c r="EV702" s="133"/>
      <c r="EW702" s="133"/>
      <c r="EX702" s="133"/>
      <c r="EY702" s="133"/>
      <c r="EZ702" s="133"/>
      <c r="FA702" s="133"/>
      <c r="FB702" s="133"/>
      <c r="FC702" s="133"/>
      <c r="FD702" s="133"/>
      <c r="FE702" s="133"/>
      <c r="FF702" s="133"/>
      <c r="FG702" s="133"/>
      <c r="FH702" s="133"/>
      <c r="FI702" s="133"/>
      <c r="FJ702" s="133"/>
      <c r="FK702" s="133"/>
      <c r="FL702" s="133"/>
      <c r="FM702" s="133"/>
      <c r="FN702" s="133"/>
      <c r="FO702" s="133"/>
      <c r="FP702" s="133"/>
      <c r="FQ702" s="133"/>
      <c r="FR702" s="133"/>
      <c r="FS702" s="133"/>
      <c r="FT702" s="133"/>
      <c r="FU702" s="133"/>
      <c r="FV702" s="133"/>
      <c r="FW702" s="133"/>
      <c r="FX702" s="133"/>
      <c r="FY702" s="133"/>
      <c r="FZ702" s="133"/>
      <c r="GA702" s="133"/>
      <c r="GB702" s="133"/>
      <c r="GC702" s="133"/>
      <c r="GD702" s="133"/>
      <c r="GE702" s="133"/>
      <c r="GF702" s="133"/>
      <c r="GG702" s="133"/>
      <c r="GH702" s="133"/>
      <c r="GI702" s="133"/>
      <c r="GJ702" s="133"/>
      <c r="GK702" s="133"/>
      <c r="GL702" s="133"/>
      <c r="GM702" s="133"/>
      <c r="GN702" s="133"/>
      <c r="GO702" s="133"/>
      <c r="GP702" s="133"/>
      <c r="GQ702" s="133"/>
      <c r="GR702" s="133"/>
      <c r="GS702" s="133"/>
    </row>
    <row r="703" spans="1:20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c r="CZ703" s="133"/>
      <c r="DA703" s="133"/>
      <c r="DB703" s="133"/>
      <c r="DC703" s="133"/>
      <c r="DD703" s="133"/>
      <c r="DE703" s="133"/>
      <c r="DF703" s="133"/>
      <c r="DG703" s="133"/>
      <c r="DH703" s="133"/>
      <c r="DI703" s="133"/>
      <c r="DJ703" s="133"/>
      <c r="DK703" s="133"/>
      <c r="DL703" s="133"/>
      <c r="DM703" s="133"/>
      <c r="DN703" s="133"/>
      <c r="DO703" s="133"/>
      <c r="DP703" s="133"/>
      <c r="DQ703" s="133"/>
      <c r="DR703" s="133"/>
      <c r="DS703" s="133"/>
      <c r="DT703" s="133"/>
      <c r="DU703" s="133"/>
      <c r="DV703" s="133"/>
      <c r="DW703" s="133"/>
      <c r="DX703" s="133"/>
      <c r="DY703" s="133"/>
      <c r="DZ703" s="133"/>
      <c r="EA703" s="133"/>
      <c r="EB703" s="133"/>
      <c r="EC703" s="133"/>
      <c r="ED703" s="133"/>
      <c r="EE703" s="133"/>
      <c r="EF703" s="133"/>
      <c r="EG703" s="133"/>
      <c r="EH703" s="133"/>
      <c r="EI703" s="133"/>
      <c r="EJ703" s="133"/>
      <c r="EK703" s="133"/>
      <c r="EL703" s="133"/>
      <c r="EM703" s="133"/>
      <c r="EN703" s="133"/>
      <c r="EO703" s="133"/>
      <c r="EP703" s="133"/>
      <c r="EQ703" s="133"/>
      <c r="ER703" s="133"/>
      <c r="ES703" s="133"/>
      <c r="ET703" s="133"/>
      <c r="EU703" s="133"/>
      <c r="EV703" s="133"/>
      <c r="EW703" s="133"/>
      <c r="EX703" s="133"/>
      <c r="EY703" s="133"/>
      <c r="EZ703" s="133"/>
      <c r="FA703" s="133"/>
      <c r="FB703" s="133"/>
      <c r="FC703" s="133"/>
      <c r="FD703" s="133"/>
      <c r="FE703" s="133"/>
      <c r="FF703" s="133"/>
      <c r="FG703" s="133"/>
      <c r="FH703" s="133"/>
      <c r="FI703" s="133"/>
      <c r="FJ703" s="133"/>
      <c r="FK703" s="133"/>
      <c r="FL703" s="133"/>
      <c r="FM703" s="133"/>
      <c r="FN703" s="133"/>
      <c r="FO703" s="133"/>
      <c r="FP703" s="133"/>
      <c r="FQ703" s="133"/>
      <c r="FR703" s="133"/>
      <c r="FS703" s="133"/>
      <c r="FT703" s="133"/>
      <c r="FU703" s="133"/>
      <c r="FV703" s="133"/>
      <c r="FW703" s="133"/>
      <c r="FX703" s="133"/>
      <c r="FY703" s="133"/>
      <c r="FZ703" s="133"/>
      <c r="GA703" s="133"/>
      <c r="GB703" s="133"/>
      <c r="GC703" s="133"/>
      <c r="GD703" s="133"/>
      <c r="GE703" s="133"/>
      <c r="GF703" s="133"/>
      <c r="GG703" s="133"/>
      <c r="GH703" s="133"/>
      <c r="GI703" s="133"/>
      <c r="GJ703" s="133"/>
      <c r="GK703" s="133"/>
      <c r="GL703" s="133"/>
      <c r="GM703" s="133"/>
      <c r="GN703" s="133"/>
      <c r="GO703" s="133"/>
      <c r="GP703" s="133"/>
      <c r="GQ703" s="133"/>
      <c r="GR703" s="133"/>
      <c r="GS703" s="133"/>
    </row>
    <row r="704" spans="1:20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3"/>
      <c r="EB704" s="133"/>
      <c r="EC704" s="133"/>
      <c r="ED704" s="133"/>
      <c r="EE704" s="133"/>
      <c r="EF704" s="133"/>
      <c r="EG704" s="133"/>
      <c r="EH704" s="133"/>
      <c r="EI704" s="133"/>
      <c r="EJ704" s="133"/>
      <c r="EK704" s="133"/>
      <c r="EL704" s="133"/>
      <c r="EM704" s="133"/>
      <c r="EN704" s="133"/>
      <c r="EO704" s="133"/>
      <c r="EP704" s="133"/>
      <c r="EQ704" s="133"/>
      <c r="ER704" s="133"/>
      <c r="ES704" s="133"/>
      <c r="ET704" s="133"/>
      <c r="EU704" s="133"/>
      <c r="EV704" s="133"/>
      <c r="EW704" s="133"/>
      <c r="EX704" s="133"/>
      <c r="EY704" s="133"/>
      <c r="EZ704" s="133"/>
      <c r="FA704" s="133"/>
      <c r="FB704" s="133"/>
      <c r="FC704" s="133"/>
      <c r="FD704" s="133"/>
      <c r="FE704" s="133"/>
      <c r="FF704" s="133"/>
      <c r="FG704" s="133"/>
      <c r="FH704" s="133"/>
      <c r="FI704" s="133"/>
      <c r="FJ704" s="133"/>
      <c r="FK704" s="133"/>
      <c r="FL704" s="133"/>
      <c r="FM704" s="133"/>
      <c r="FN704" s="133"/>
      <c r="FO704" s="133"/>
      <c r="FP704" s="133"/>
      <c r="FQ704" s="133"/>
      <c r="FR704" s="133"/>
      <c r="FS704" s="133"/>
      <c r="FT704" s="133"/>
      <c r="FU704" s="133"/>
      <c r="FV704" s="133"/>
      <c r="FW704" s="133"/>
      <c r="FX704" s="133"/>
      <c r="FY704" s="133"/>
      <c r="FZ704" s="133"/>
      <c r="GA704" s="133"/>
      <c r="GB704" s="133"/>
      <c r="GC704" s="133"/>
      <c r="GD704" s="133"/>
      <c r="GE704" s="133"/>
      <c r="GF704" s="133"/>
      <c r="GG704" s="133"/>
      <c r="GH704" s="133"/>
      <c r="GI704" s="133"/>
      <c r="GJ704" s="133"/>
      <c r="GK704" s="133"/>
      <c r="GL704" s="133"/>
      <c r="GM704" s="133"/>
      <c r="GN704" s="133"/>
      <c r="GO704" s="133"/>
      <c r="GP704" s="133"/>
      <c r="GQ704" s="133"/>
      <c r="GR704" s="133"/>
      <c r="GS704" s="133"/>
    </row>
    <row r="705" spans="1:20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c r="CQ705" s="133"/>
      <c r="CR705" s="133"/>
      <c r="CS705" s="133"/>
      <c r="CT705" s="133"/>
      <c r="CU705" s="133"/>
      <c r="CV705" s="133"/>
      <c r="CW705" s="133"/>
      <c r="CX705" s="133"/>
      <c r="CY705" s="133"/>
      <c r="CZ705" s="133"/>
      <c r="DA705" s="133"/>
      <c r="DB705" s="133"/>
      <c r="DC705" s="133"/>
      <c r="DD705" s="133"/>
      <c r="DE705" s="133"/>
      <c r="DF705" s="133"/>
      <c r="DG705" s="133"/>
      <c r="DH705" s="133"/>
      <c r="DI705" s="133"/>
      <c r="DJ705" s="133"/>
      <c r="DK705" s="133"/>
      <c r="DL705" s="133"/>
      <c r="DM705" s="133"/>
      <c r="DN705" s="133"/>
      <c r="DO705" s="133"/>
      <c r="DP705" s="133"/>
      <c r="DQ705" s="133"/>
      <c r="DR705" s="133"/>
      <c r="DS705" s="133"/>
      <c r="DT705" s="133"/>
      <c r="DU705" s="133"/>
      <c r="DV705" s="133"/>
      <c r="DW705" s="133"/>
      <c r="DX705" s="133"/>
      <c r="DY705" s="133"/>
      <c r="DZ705" s="133"/>
      <c r="EA705" s="133"/>
      <c r="EB705" s="133"/>
      <c r="EC705" s="133"/>
      <c r="ED705" s="133"/>
      <c r="EE705" s="133"/>
      <c r="EF705" s="133"/>
      <c r="EG705" s="133"/>
      <c r="EH705" s="133"/>
      <c r="EI705" s="133"/>
      <c r="EJ705" s="133"/>
      <c r="EK705" s="133"/>
      <c r="EL705" s="133"/>
      <c r="EM705" s="133"/>
      <c r="EN705" s="133"/>
      <c r="EO705" s="133"/>
      <c r="EP705" s="133"/>
      <c r="EQ705" s="133"/>
      <c r="ER705" s="133"/>
      <c r="ES705" s="133"/>
      <c r="ET705" s="133"/>
      <c r="EU705" s="133"/>
      <c r="EV705" s="133"/>
      <c r="EW705" s="133"/>
      <c r="EX705" s="133"/>
      <c r="EY705" s="133"/>
      <c r="EZ705" s="133"/>
      <c r="FA705" s="133"/>
      <c r="FB705" s="133"/>
      <c r="FC705" s="133"/>
      <c r="FD705" s="133"/>
      <c r="FE705" s="133"/>
      <c r="FF705" s="133"/>
      <c r="FG705" s="133"/>
      <c r="FH705" s="133"/>
      <c r="FI705" s="133"/>
      <c r="FJ705" s="133"/>
      <c r="FK705" s="133"/>
      <c r="FL705" s="133"/>
      <c r="FM705" s="133"/>
      <c r="FN705" s="133"/>
      <c r="FO705" s="133"/>
      <c r="FP705" s="133"/>
      <c r="FQ705" s="133"/>
      <c r="FR705" s="133"/>
      <c r="FS705" s="133"/>
      <c r="FT705" s="133"/>
      <c r="FU705" s="133"/>
      <c r="FV705" s="133"/>
      <c r="FW705" s="133"/>
      <c r="FX705" s="133"/>
      <c r="FY705" s="133"/>
      <c r="FZ705" s="133"/>
      <c r="GA705" s="133"/>
      <c r="GB705" s="133"/>
      <c r="GC705" s="133"/>
      <c r="GD705" s="133"/>
      <c r="GE705" s="133"/>
      <c r="GF705" s="133"/>
      <c r="GG705" s="133"/>
      <c r="GH705" s="133"/>
      <c r="GI705" s="133"/>
      <c r="GJ705" s="133"/>
      <c r="GK705" s="133"/>
      <c r="GL705" s="133"/>
      <c r="GM705" s="133"/>
      <c r="GN705" s="133"/>
      <c r="GO705" s="133"/>
      <c r="GP705" s="133"/>
      <c r="GQ705" s="133"/>
      <c r="GR705" s="133"/>
      <c r="GS705" s="133"/>
    </row>
    <row r="706" spans="1:20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c r="CQ706" s="133"/>
      <c r="CR706" s="133"/>
      <c r="CS706" s="133"/>
      <c r="CT706" s="133"/>
      <c r="CU706" s="133"/>
      <c r="CV706" s="133"/>
      <c r="CW706" s="133"/>
      <c r="CX706" s="133"/>
      <c r="CY706" s="133"/>
      <c r="CZ706" s="133"/>
      <c r="DA706" s="133"/>
      <c r="DB706" s="133"/>
      <c r="DC706" s="133"/>
      <c r="DD706" s="133"/>
      <c r="DE706" s="133"/>
      <c r="DF706" s="133"/>
      <c r="DG706" s="133"/>
      <c r="DH706" s="133"/>
      <c r="DI706" s="133"/>
      <c r="DJ706" s="133"/>
      <c r="DK706" s="133"/>
      <c r="DL706" s="133"/>
      <c r="DM706" s="133"/>
      <c r="DN706" s="133"/>
      <c r="DO706" s="133"/>
      <c r="DP706" s="133"/>
      <c r="DQ706" s="133"/>
      <c r="DR706" s="133"/>
      <c r="DS706" s="133"/>
      <c r="DT706" s="133"/>
      <c r="DU706" s="133"/>
      <c r="DV706" s="133"/>
      <c r="DW706" s="133"/>
      <c r="DX706" s="133"/>
      <c r="DY706" s="133"/>
      <c r="DZ706" s="133"/>
      <c r="EA706" s="133"/>
      <c r="EB706" s="133"/>
      <c r="EC706" s="133"/>
      <c r="ED706" s="133"/>
      <c r="EE706" s="133"/>
      <c r="EF706" s="133"/>
      <c r="EG706" s="133"/>
      <c r="EH706" s="133"/>
      <c r="EI706" s="133"/>
      <c r="EJ706" s="133"/>
      <c r="EK706" s="133"/>
      <c r="EL706" s="133"/>
      <c r="EM706" s="133"/>
      <c r="EN706" s="133"/>
      <c r="EO706" s="133"/>
      <c r="EP706" s="133"/>
      <c r="EQ706" s="133"/>
      <c r="ER706" s="133"/>
      <c r="ES706" s="133"/>
      <c r="ET706" s="133"/>
      <c r="EU706" s="133"/>
      <c r="EV706" s="133"/>
      <c r="EW706" s="133"/>
      <c r="EX706" s="133"/>
      <c r="EY706" s="133"/>
      <c r="EZ706" s="133"/>
      <c r="FA706" s="133"/>
      <c r="FB706" s="133"/>
      <c r="FC706" s="133"/>
      <c r="FD706" s="133"/>
      <c r="FE706" s="133"/>
      <c r="FF706" s="133"/>
      <c r="FG706" s="133"/>
      <c r="FH706" s="133"/>
      <c r="FI706" s="133"/>
      <c r="FJ706" s="133"/>
      <c r="FK706" s="133"/>
      <c r="FL706" s="133"/>
      <c r="FM706" s="133"/>
      <c r="FN706" s="133"/>
      <c r="FO706" s="133"/>
      <c r="FP706" s="133"/>
      <c r="FQ706" s="133"/>
      <c r="FR706" s="133"/>
      <c r="FS706" s="133"/>
      <c r="FT706" s="133"/>
      <c r="FU706" s="133"/>
      <c r="FV706" s="133"/>
      <c r="FW706" s="133"/>
      <c r="FX706" s="133"/>
      <c r="FY706" s="133"/>
      <c r="FZ706" s="133"/>
      <c r="GA706" s="133"/>
      <c r="GB706" s="133"/>
      <c r="GC706" s="133"/>
      <c r="GD706" s="133"/>
      <c r="GE706" s="133"/>
      <c r="GF706" s="133"/>
      <c r="GG706" s="133"/>
      <c r="GH706" s="133"/>
      <c r="GI706" s="133"/>
      <c r="GJ706" s="133"/>
      <c r="GK706" s="133"/>
      <c r="GL706" s="133"/>
      <c r="GM706" s="133"/>
      <c r="GN706" s="133"/>
      <c r="GO706" s="133"/>
      <c r="GP706" s="133"/>
      <c r="GQ706" s="133"/>
      <c r="GR706" s="133"/>
      <c r="GS706" s="133"/>
    </row>
    <row r="707" spans="1:20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c r="CQ707" s="133"/>
      <c r="CR707" s="133"/>
      <c r="CS707" s="133"/>
      <c r="CT707" s="133"/>
      <c r="CU707" s="133"/>
      <c r="CV707" s="133"/>
      <c r="CW707" s="133"/>
      <c r="CX707" s="133"/>
      <c r="CY707" s="133"/>
      <c r="CZ707" s="133"/>
      <c r="DA707" s="133"/>
      <c r="DB707" s="133"/>
      <c r="DC707" s="133"/>
      <c r="DD707" s="133"/>
      <c r="DE707" s="133"/>
      <c r="DF707" s="133"/>
      <c r="DG707" s="133"/>
      <c r="DH707" s="133"/>
      <c r="DI707" s="133"/>
      <c r="DJ707" s="133"/>
      <c r="DK707" s="133"/>
      <c r="DL707" s="133"/>
      <c r="DM707" s="133"/>
      <c r="DN707" s="133"/>
      <c r="DO707" s="133"/>
      <c r="DP707" s="133"/>
      <c r="DQ707" s="133"/>
      <c r="DR707" s="133"/>
      <c r="DS707" s="133"/>
      <c r="DT707" s="133"/>
      <c r="DU707" s="133"/>
      <c r="DV707" s="133"/>
      <c r="DW707" s="133"/>
      <c r="DX707" s="133"/>
      <c r="DY707" s="133"/>
      <c r="DZ707" s="133"/>
      <c r="EA707" s="133"/>
      <c r="EB707" s="133"/>
      <c r="EC707" s="133"/>
      <c r="ED707" s="133"/>
      <c r="EE707" s="133"/>
      <c r="EF707" s="133"/>
      <c r="EG707" s="133"/>
      <c r="EH707" s="133"/>
      <c r="EI707" s="133"/>
      <c r="EJ707" s="133"/>
      <c r="EK707" s="133"/>
      <c r="EL707" s="133"/>
      <c r="EM707" s="133"/>
      <c r="EN707" s="133"/>
      <c r="EO707" s="133"/>
      <c r="EP707" s="133"/>
      <c r="EQ707" s="133"/>
      <c r="ER707" s="133"/>
      <c r="ES707" s="133"/>
      <c r="ET707" s="133"/>
      <c r="EU707" s="133"/>
      <c r="EV707" s="133"/>
      <c r="EW707" s="133"/>
      <c r="EX707" s="133"/>
      <c r="EY707" s="133"/>
      <c r="EZ707" s="133"/>
      <c r="FA707" s="133"/>
      <c r="FB707" s="133"/>
      <c r="FC707" s="133"/>
      <c r="FD707" s="133"/>
      <c r="FE707" s="133"/>
      <c r="FF707" s="133"/>
      <c r="FG707" s="133"/>
      <c r="FH707" s="133"/>
      <c r="FI707" s="133"/>
      <c r="FJ707" s="133"/>
      <c r="FK707" s="133"/>
      <c r="FL707" s="133"/>
      <c r="FM707" s="133"/>
      <c r="FN707" s="133"/>
      <c r="FO707" s="133"/>
      <c r="FP707" s="133"/>
      <c r="FQ707" s="133"/>
      <c r="FR707" s="133"/>
      <c r="FS707" s="133"/>
      <c r="FT707" s="133"/>
      <c r="FU707" s="133"/>
      <c r="FV707" s="133"/>
      <c r="FW707" s="133"/>
      <c r="FX707" s="133"/>
      <c r="FY707" s="133"/>
      <c r="FZ707" s="133"/>
      <c r="GA707" s="133"/>
      <c r="GB707" s="133"/>
      <c r="GC707" s="133"/>
      <c r="GD707" s="133"/>
      <c r="GE707" s="133"/>
      <c r="GF707" s="133"/>
      <c r="GG707" s="133"/>
      <c r="GH707" s="133"/>
      <c r="GI707" s="133"/>
      <c r="GJ707" s="133"/>
      <c r="GK707" s="133"/>
      <c r="GL707" s="133"/>
      <c r="GM707" s="133"/>
      <c r="GN707" s="133"/>
      <c r="GO707" s="133"/>
      <c r="GP707" s="133"/>
      <c r="GQ707" s="133"/>
      <c r="GR707" s="133"/>
      <c r="GS707" s="133"/>
    </row>
    <row r="708" spans="1:20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c r="CZ708" s="133"/>
      <c r="DA708" s="133"/>
      <c r="DB708" s="133"/>
      <c r="DC708" s="133"/>
      <c r="DD708" s="133"/>
      <c r="DE708" s="133"/>
      <c r="DF708" s="133"/>
      <c r="DG708" s="133"/>
      <c r="DH708" s="133"/>
      <c r="DI708" s="133"/>
      <c r="DJ708" s="133"/>
      <c r="DK708" s="133"/>
      <c r="DL708" s="133"/>
      <c r="DM708" s="133"/>
      <c r="DN708" s="133"/>
      <c r="DO708" s="133"/>
      <c r="DP708" s="133"/>
      <c r="DQ708" s="133"/>
      <c r="DR708" s="133"/>
      <c r="DS708" s="133"/>
      <c r="DT708" s="133"/>
      <c r="DU708" s="133"/>
      <c r="DV708" s="133"/>
      <c r="DW708" s="133"/>
      <c r="DX708" s="133"/>
      <c r="DY708" s="133"/>
      <c r="DZ708" s="133"/>
      <c r="EA708" s="133"/>
      <c r="EB708" s="133"/>
      <c r="EC708" s="133"/>
      <c r="ED708" s="133"/>
      <c r="EE708" s="133"/>
      <c r="EF708" s="133"/>
      <c r="EG708" s="133"/>
      <c r="EH708" s="133"/>
      <c r="EI708" s="133"/>
      <c r="EJ708" s="133"/>
      <c r="EK708" s="133"/>
      <c r="EL708" s="133"/>
      <c r="EM708" s="133"/>
      <c r="EN708" s="133"/>
      <c r="EO708" s="133"/>
      <c r="EP708" s="133"/>
      <c r="EQ708" s="133"/>
      <c r="ER708" s="133"/>
      <c r="ES708" s="133"/>
      <c r="ET708" s="133"/>
      <c r="EU708" s="133"/>
      <c r="EV708" s="133"/>
      <c r="EW708" s="133"/>
      <c r="EX708" s="133"/>
      <c r="EY708" s="133"/>
      <c r="EZ708" s="133"/>
      <c r="FA708" s="133"/>
      <c r="FB708" s="133"/>
      <c r="FC708" s="133"/>
      <c r="FD708" s="133"/>
      <c r="FE708" s="133"/>
      <c r="FF708" s="133"/>
      <c r="FG708" s="133"/>
      <c r="FH708" s="133"/>
      <c r="FI708" s="133"/>
      <c r="FJ708" s="133"/>
      <c r="FK708" s="133"/>
      <c r="FL708" s="133"/>
      <c r="FM708" s="133"/>
      <c r="FN708" s="133"/>
      <c r="FO708" s="133"/>
      <c r="FP708" s="133"/>
      <c r="FQ708" s="133"/>
      <c r="FR708" s="133"/>
      <c r="FS708" s="133"/>
      <c r="FT708" s="133"/>
      <c r="FU708" s="133"/>
      <c r="FV708" s="133"/>
      <c r="FW708" s="133"/>
      <c r="FX708" s="133"/>
      <c r="FY708" s="133"/>
      <c r="FZ708" s="133"/>
      <c r="GA708" s="133"/>
      <c r="GB708" s="133"/>
      <c r="GC708" s="133"/>
      <c r="GD708" s="133"/>
      <c r="GE708" s="133"/>
      <c r="GF708" s="133"/>
      <c r="GG708" s="133"/>
      <c r="GH708" s="133"/>
      <c r="GI708" s="133"/>
      <c r="GJ708" s="133"/>
      <c r="GK708" s="133"/>
      <c r="GL708" s="133"/>
      <c r="GM708" s="133"/>
      <c r="GN708" s="133"/>
      <c r="GO708" s="133"/>
      <c r="GP708" s="133"/>
      <c r="GQ708" s="133"/>
      <c r="GR708" s="133"/>
      <c r="GS708" s="133"/>
    </row>
    <row r="709" spans="1:20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3"/>
      <c r="BM709" s="133"/>
      <c r="BN709" s="133"/>
      <c r="BO709" s="133"/>
      <c r="BP709" s="133"/>
      <c r="BQ709" s="133"/>
      <c r="BR709" s="133"/>
      <c r="BS709" s="133"/>
      <c r="BT709" s="133"/>
      <c r="BU709" s="133"/>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3"/>
      <c r="EB709" s="133"/>
      <c r="EC709" s="133"/>
      <c r="ED709" s="133"/>
      <c r="EE709" s="133"/>
      <c r="EF709" s="133"/>
      <c r="EG709" s="133"/>
      <c r="EH709" s="133"/>
      <c r="EI709" s="133"/>
      <c r="EJ709" s="133"/>
      <c r="EK709" s="133"/>
      <c r="EL709" s="133"/>
      <c r="EM709" s="133"/>
      <c r="EN709" s="133"/>
      <c r="EO709" s="133"/>
      <c r="EP709" s="133"/>
      <c r="EQ709" s="133"/>
      <c r="ER709" s="133"/>
      <c r="ES709" s="133"/>
      <c r="ET709" s="133"/>
      <c r="EU709" s="133"/>
      <c r="EV709" s="133"/>
      <c r="EW709" s="133"/>
      <c r="EX709" s="133"/>
      <c r="EY709" s="133"/>
      <c r="EZ709" s="133"/>
      <c r="FA709" s="133"/>
      <c r="FB709" s="133"/>
      <c r="FC709" s="133"/>
      <c r="FD709" s="133"/>
      <c r="FE709" s="133"/>
      <c r="FF709" s="133"/>
      <c r="FG709" s="133"/>
      <c r="FH709" s="133"/>
      <c r="FI709" s="133"/>
      <c r="FJ709" s="133"/>
      <c r="FK709" s="133"/>
      <c r="FL709" s="133"/>
      <c r="FM709" s="133"/>
      <c r="FN709" s="133"/>
      <c r="FO709" s="133"/>
      <c r="FP709" s="133"/>
      <c r="FQ709" s="133"/>
      <c r="FR709" s="133"/>
      <c r="FS709" s="133"/>
      <c r="FT709" s="133"/>
      <c r="FU709" s="133"/>
      <c r="FV709" s="133"/>
      <c r="FW709" s="133"/>
      <c r="FX709" s="133"/>
      <c r="FY709" s="133"/>
      <c r="FZ709" s="133"/>
      <c r="GA709" s="133"/>
      <c r="GB709" s="133"/>
      <c r="GC709" s="133"/>
      <c r="GD709" s="133"/>
      <c r="GE709" s="133"/>
      <c r="GF709" s="133"/>
      <c r="GG709" s="133"/>
      <c r="GH709" s="133"/>
      <c r="GI709" s="133"/>
      <c r="GJ709" s="133"/>
      <c r="GK709" s="133"/>
      <c r="GL709" s="133"/>
      <c r="GM709" s="133"/>
      <c r="GN709" s="133"/>
      <c r="GO709" s="133"/>
      <c r="GP709" s="133"/>
      <c r="GQ709" s="133"/>
      <c r="GR709" s="133"/>
      <c r="GS709" s="133"/>
    </row>
    <row r="710" spans="1:20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c r="CQ710" s="133"/>
      <c r="CR710" s="133"/>
      <c r="CS710" s="133"/>
      <c r="CT710" s="133"/>
      <c r="CU710" s="133"/>
      <c r="CV710" s="133"/>
      <c r="CW710" s="133"/>
      <c r="CX710" s="133"/>
      <c r="CY710" s="133"/>
      <c r="CZ710" s="133"/>
      <c r="DA710" s="133"/>
      <c r="DB710" s="133"/>
      <c r="DC710" s="133"/>
      <c r="DD710" s="133"/>
      <c r="DE710" s="133"/>
      <c r="DF710" s="133"/>
      <c r="DG710" s="133"/>
      <c r="DH710" s="133"/>
      <c r="DI710" s="133"/>
      <c r="DJ710" s="133"/>
      <c r="DK710" s="133"/>
      <c r="DL710" s="133"/>
      <c r="DM710" s="133"/>
      <c r="DN710" s="133"/>
      <c r="DO710" s="133"/>
      <c r="DP710" s="133"/>
      <c r="DQ710" s="133"/>
      <c r="DR710" s="133"/>
      <c r="DS710" s="133"/>
      <c r="DT710" s="133"/>
      <c r="DU710" s="133"/>
      <c r="DV710" s="133"/>
      <c r="DW710" s="133"/>
      <c r="DX710" s="133"/>
      <c r="DY710" s="133"/>
      <c r="DZ710" s="133"/>
      <c r="EA710" s="133"/>
      <c r="EB710" s="133"/>
      <c r="EC710" s="133"/>
      <c r="ED710" s="133"/>
      <c r="EE710" s="133"/>
      <c r="EF710" s="133"/>
      <c r="EG710" s="133"/>
      <c r="EH710" s="133"/>
      <c r="EI710" s="133"/>
      <c r="EJ710" s="133"/>
      <c r="EK710" s="133"/>
      <c r="EL710" s="133"/>
      <c r="EM710" s="133"/>
      <c r="EN710" s="133"/>
      <c r="EO710" s="133"/>
      <c r="EP710" s="133"/>
      <c r="EQ710" s="133"/>
      <c r="ER710" s="133"/>
      <c r="ES710" s="133"/>
      <c r="ET710" s="133"/>
      <c r="EU710" s="133"/>
      <c r="EV710" s="133"/>
      <c r="EW710" s="133"/>
      <c r="EX710" s="133"/>
      <c r="EY710" s="133"/>
      <c r="EZ710" s="133"/>
      <c r="FA710" s="133"/>
      <c r="FB710" s="133"/>
      <c r="FC710" s="133"/>
      <c r="FD710" s="133"/>
      <c r="FE710" s="133"/>
      <c r="FF710" s="133"/>
      <c r="FG710" s="133"/>
      <c r="FH710" s="133"/>
      <c r="FI710" s="133"/>
      <c r="FJ710" s="133"/>
      <c r="FK710" s="133"/>
      <c r="FL710" s="133"/>
      <c r="FM710" s="133"/>
      <c r="FN710" s="133"/>
      <c r="FO710" s="133"/>
      <c r="FP710" s="133"/>
      <c r="FQ710" s="133"/>
      <c r="FR710" s="133"/>
      <c r="FS710" s="133"/>
      <c r="FT710" s="133"/>
      <c r="FU710" s="133"/>
      <c r="FV710" s="133"/>
      <c r="FW710" s="133"/>
      <c r="FX710" s="133"/>
      <c r="FY710" s="133"/>
      <c r="FZ710" s="133"/>
      <c r="GA710" s="133"/>
      <c r="GB710" s="133"/>
      <c r="GC710" s="133"/>
      <c r="GD710" s="133"/>
      <c r="GE710" s="133"/>
      <c r="GF710" s="133"/>
      <c r="GG710" s="133"/>
      <c r="GH710" s="133"/>
      <c r="GI710" s="133"/>
      <c r="GJ710" s="133"/>
      <c r="GK710" s="133"/>
      <c r="GL710" s="133"/>
      <c r="GM710" s="133"/>
      <c r="GN710" s="133"/>
      <c r="GO710" s="133"/>
      <c r="GP710" s="133"/>
      <c r="GQ710" s="133"/>
      <c r="GR710" s="133"/>
      <c r="GS710" s="133"/>
    </row>
    <row r="711" spans="1:20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c r="CQ711" s="133"/>
      <c r="CR711" s="133"/>
      <c r="CS711" s="133"/>
      <c r="CT711" s="133"/>
      <c r="CU711" s="133"/>
      <c r="CV711" s="133"/>
      <c r="CW711" s="133"/>
      <c r="CX711" s="133"/>
      <c r="CY711" s="133"/>
      <c r="CZ711" s="133"/>
      <c r="DA711" s="133"/>
      <c r="DB711" s="133"/>
      <c r="DC711" s="133"/>
      <c r="DD711" s="133"/>
      <c r="DE711" s="133"/>
      <c r="DF711" s="133"/>
      <c r="DG711" s="133"/>
      <c r="DH711" s="133"/>
      <c r="DI711" s="133"/>
      <c r="DJ711" s="133"/>
      <c r="DK711" s="133"/>
      <c r="DL711" s="133"/>
      <c r="DM711" s="133"/>
      <c r="DN711" s="133"/>
      <c r="DO711" s="133"/>
      <c r="DP711" s="133"/>
      <c r="DQ711" s="133"/>
      <c r="DR711" s="133"/>
      <c r="DS711" s="133"/>
      <c r="DT711" s="133"/>
      <c r="DU711" s="133"/>
      <c r="DV711" s="133"/>
      <c r="DW711" s="133"/>
      <c r="DX711" s="133"/>
      <c r="DY711" s="133"/>
      <c r="DZ711" s="133"/>
      <c r="EA711" s="133"/>
      <c r="EB711" s="133"/>
      <c r="EC711" s="133"/>
      <c r="ED711" s="133"/>
      <c r="EE711" s="133"/>
      <c r="EF711" s="133"/>
      <c r="EG711" s="133"/>
      <c r="EH711" s="133"/>
      <c r="EI711" s="133"/>
      <c r="EJ711" s="133"/>
      <c r="EK711" s="133"/>
      <c r="EL711" s="133"/>
      <c r="EM711" s="133"/>
      <c r="EN711" s="133"/>
      <c r="EO711" s="133"/>
      <c r="EP711" s="133"/>
      <c r="EQ711" s="133"/>
      <c r="ER711" s="133"/>
      <c r="ES711" s="133"/>
      <c r="ET711" s="133"/>
      <c r="EU711" s="133"/>
      <c r="EV711" s="133"/>
      <c r="EW711" s="133"/>
      <c r="EX711" s="133"/>
      <c r="EY711" s="133"/>
      <c r="EZ711" s="133"/>
      <c r="FA711" s="133"/>
      <c r="FB711" s="133"/>
      <c r="FC711" s="133"/>
      <c r="FD711" s="133"/>
      <c r="FE711" s="133"/>
      <c r="FF711" s="133"/>
      <c r="FG711" s="133"/>
      <c r="FH711" s="133"/>
      <c r="FI711" s="133"/>
      <c r="FJ711" s="133"/>
      <c r="FK711" s="133"/>
      <c r="FL711" s="133"/>
      <c r="FM711" s="133"/>
      <c r="FN711" s="133"/>
      <c r="FO711" s="133"/>
      <c r="FP711" s="133"/>
      <c r="FQ711" s="133"/>
      <c r="FR711" s="133"/>
      <c r="FS711" s="133"/>
      <c r="FT711" s="133"/>
      <c r="FU711" s="133"/>
      <c r="FV711" s="133"/>
      <c r="FW711" s="133"/>
      <c r="FX711" s="133"/>
      <c r="FY711" s="133"/>
      <c r="FZ711" s="133"/>
      <c r="GA711" s="133"/>
      <c r="GB711" s="133"/>
      <c r="GC711" s="133"/>
      <c r="GD711" s="133"/>
      <c r="GE711" s="133"/>
      <c r="GF711" s="133"/>
      <c r="GG711" s="133"/>
      <c r="GH711" s="133"/>
      <c r="GI711" s="133"/>
      <c r="GJ711" s="133"/>
      <c r="GK711" s="133"/>
      <c r="GL711" s="133"/>
      <c r="GM711" s="133"/>
      <c r="GN711" s="133"/>
      <c r="GO711" s="133"/>
      <c r="GP711" s="133"/>
      <c r="GQ711" s="133"/>
      <c r="GR711" s="133"/>
      <c r="GS711" s="133"/>
    </row>
    <row r="712" spans="1:20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c r="CQ712" s="133"/>
      <c r="CR712" s="133"/>
      <c r="CS712" s="133"/>
      <c r="CT712" s="133"/>
      <c r="CU712" s="133"/>
      <c r="CV712" s="133"/>
      <c r="CW712" s="133"/>
      <c r="CX712" s="133"/>
      <c r="CY712" s="133"/>
      <c r="CZ712" s="133"/>
      <c r="DA712" s="133"/>
      <c r="DB712" s="133"/>
      <c r="DC712" s="133"/>
      <c r="DD712" s="133"/>
      <c r="DE712" s="133"/>
      <c r="DF712" s="133"/>
      <c r="DG712" s="133"/>
      <c r="DH712" s="133"/>
      <c r="DI712" s="133"/>
      <c r="DJ712" s="133"/>
      <c r="DK712" s="133"/>
      <c r="DL712" s="133"/>
      <c r="DM712" s="133"/>
      <c r="DN712" s="133"/>
      <c r="DO712" s="133"/>
      <c r="DP712" s="133"/>
      <c r="DQ712" s="133"/>
      <c r="DR712" s="133"/>
      <c r="DS712" s="133"/>
      <c r="DT712" s="133"/>
      <c r="DU712" s="133"/>
      <c r="DV712" s="133"/>
      <c r="DW712" s="133"/>
      <c r="DX712" s="133"/>
      <c r="DY712" s="133"/>
      <c r="DZ712" s="133"/>
      <c r="EA712" s="133"/>
      <c r="EB712" s="133"/>
      <c r="EC712" s="133"/>
      <c r="ED712" s="133"/>
      <c r="EE712" s="133"/>
      <c r="EF712" s="133"/>
      <c r="EG712" s="133"/>
      <c r="EH712" s="133"/>
      <c r="EI712" s="133"/>
      <c r="EJ712" s="133"/>
      <c r="EK712" s="133"/>
      <c r="EL712" s="133"/>
      <c r="EM712" s="133"/>
      <c r="EN712" s="133"/>
      <c r="EO712" s="133"/>
      <c r="EP712" s="133"/>
      <c r="EQ712" s="133"/>
      <c r="ER712" s="133"/>
      <c r="ES712" s="133"/>
      <c r="ET712" s="133"/>
      <c r="EU712" s="133"/>
      <c r="EV712" s="133"/>
      <c r="EW712" s="133"/>
      <c r="EX712" s="133"/>
      <c r="EY712" s="133"/>
      <c r="EZ712" s="133"/>
      <c r="FA712" s="133"/>
      <c r="FB712" s="133"/>
      <c r="FC712" s="133"/>
      <c r="FD712" s="133"/>
      <c r="FE712" s="133"/>
      <c r="FF712" s="133"/>
      <c r="FG712" s="133"/>
      <c r="FH712" s="133"/>
      <c r="FI712" s="133"/>
      <c r="FJ712" s="133"/>
      <c r="FK712" s="133"/>
      <c r="FL712" s="133"/>
      <c r="FM712" s="133"/>
      <c r="FN712" s="133"/>
      <c r="FO712" s="133"/>
      <c r="FP712" s="133"/>
      <c r="FQ712" s="133"/>
      <c r="FR712" s="133"/>
      <c r="FS712" s="133"/>
      <c r="FT712" s="133"/>
      <c r="FU712" s="133"/>
      <c r="FV712" s="133"/>
      <c r="FW712" s="133"/>
      <c r="FX712" s="133"/>
      <c r="FY712" s="133"/>
      <c r="FZ712" s="133"/>
      <c r="GA712" s="133"/>
      <c r="GB712" s="133"/>
      <c r="GC712" s="133"/>
      <c r="GD712" s="133"/>
      <c r="GE712" s="133"/>
      <c r="GF712" s="133"/>
      <c r="GG712" s="133"/>
      <c r="GH712" s="133"/>
      <c r="GI712" s="133"/>
      <c r="GJ712" s="133"/>
      <c r="GK712" s="133"/>
      <c r="GL712" s="133"/>
      <c r="GM712" s="133"/>
      <c r="GN712" s="133"/>
      <c r="GO712" s="133"/>
      <c r="GP712" s="133"/>
      <c r="GQ712" s="133"/>
      <c r="GR712" s="133"/>
      <c r="GS712" s="133"/>
    </row>
    <row r="713" spans="1:20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c r="CZ713" s="133"/>
      <c r="DA713" s="133"/>
      <c r="DB713" s="133"/>
      <c r="DC713" s="133"/>
      <c r="DD713" s="133"/>
      <c r="DE713" s="133"/>
      <c r="DF713" s="133"/>
      <c r="DG713" s="133"/>
      <c r="DH713" s="133"/>
      <c r="DI713" s="133"/>
      <c r="DJ713" s="133"/>
      <c r="DK713" s="133"/>
      <c r="DL713" s="133"/>
      <c r="DM713" s="133"/>
      <c r="DN713" s="133"/>
      <c r="DO713" s="133"/>
      <c r="DP713" s="133"/>
      <c r="DQ713" s="133"/>
      <c r="DR713" s="133"/>
      <c r="DS713" s="133"/>
      <c r="DT713" s="133"/>
      <c r="DU713" s="133"/>
      <c r="DV713" s="133"/>
      <c r="DW713" s="133"/>
      <c r="DX713" s="133"/>
      <c r="DY713" s="133"/>
      <c r="DZ713" s="133"/>
      <c r="EA713" s="133"/>
      <c r="EB713" s="133"/>
      <c r="EC713" s="133"/>
      <c r="ED713" s="133"/>
      <c r="EE713" s="133"/>
      <c r="EF713" s="133"/>
      <c r="EG713" s="133"/>
      <c r="EH713" s="133"/>
      <c r="EI713" s="133"/>
      <c r="EJ713" s="133"/>
      <c r="EK713" s="133"/>
      <c r="EL713" s="133"/>
      <c r="EM713" s="133"/>
      <c r="EN713" s="133"/>
      <c r="EO713" s="133"/>
      <c r="EP713" s="133"/>
      <c r="EQ713" s="133"/>
      <c r="ER713" s="133"/>
      <c r="ES713" s="133"/>
      <c r="ET713" s="133"/>
      <c r="EU713" s="133"/>
      <c r="EV713" s="133"/>
      <c r="EW713" s="133"/>
      <c r="EX713" s="133"/>
      <c r="EY713" s="133"/>
      <c r="EZ713" s="133"/>
      <c r="FA713" s="133"/>
      <c r="FB713" s="133"/>
      <c r="FC713" s="133"/>
      <c r="FD713" s="133"/>
      <c r="FE713" s="133"/>
      <c r="FF713" s="133"/>
      <c r="FG713" s="133"/>
      <c r="FH713" s="133"/>
      <c r="FI713" s="133"/>
      <c r="FJ713" s="133"/>
      <c r="FK713" s="133"/>
      <c r="FL713" s="133"/>
      <c r="FM713" s="133"/>
      <c r="FN713" s="133"/>
      <c r="FO713" s="133"/>
      <c r="FP713" s="133"/>
      <c r="FQ713" s="133"/>
      <c r="FR713" s="133"/>
      <c r="FS713" s="133"/>
      <c r="FT713" s="133"/>
      <c r="FU713" s="133"/>
      <c r="FV713" s="133"/>
      <c r="FW713" s="133"/>
      <c r="FX713" s="133"/>
      <c r="FY713" s="133"/>
      <c r="FZ713" s="133"/>
      <c r="GA713" s="133"/>
      <c r="GB713" s="133"/>
      <c r="GC713" s="133"/>
      <c r="GD713" s="133"/>
      <c r="GE713" s="133"/>
      <c r="GF713" s="133"/>
      <c r="GG713" s="133"/>
      <c r="GH713" s="133"/>
      <c r="GI713" s="133"/>
      <c r="GJ713" s="133"/>
      <c r="GK713" s="133"/>
      <c r="GL713" s="133"/>
      <c r="GM713" s="133"/>
      <c r="GN713" s="133"/>
      <c r="GO713" s="133"/>
      <c r="GP713" s="133"/>
      <c r="GQ713" s="133"/>
      <c r="GR713" s="133"/>
      <c r="GS713" s="133"/>
    </row>
    <row r="714" spans="1:20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3"/>
      <c r="EB714" s="133"/>
      <c r="EC714" s="133"/>
      <c r="ED714" s="133"/>
      <c r="EE714" s="133"/>
      <c r="EF714" s="133"/>
      <c r="EG714" s="133"/>
      <c r="EH714" s="133"/>
      <c r="EI714" s="133"/>
      <c r="EJ714" s="133"/>
      <c r="EK714" s="133"/>
      <c r="EL714" s="133"/>
      <c r="EM714" s="133"/>
      <c r="EN714" s="133"/>
      <c r="EO714" s="133"/>
      <c r="EP714" s="133"/>
      <c r="EQ714" s="133"/>
      <c r="ER714" s="133"/>
      <c r="ES714" s="133"/>
      <c r="ET714" s="133"/>
      <c r="EU714" s="133"/>
      <c r="EV714" s="133"/>
      <c r="EW714" s="133"/>
      <c r="EX714" s="133"/>
      <c r="EY714" s="133"/>
      <c r="EZ714" s="133"/>
      <c r="FA714" s="133"/>
      <c r="FB714" s="133"/>
      <c r="FC714" s="133"/>
      <c r="FD714" s="133"/>
      <c r="FE714" s="133"/>
      <c r="FF714" s="133"/>
      <c r="FG714" s="133"/>
      <c r="FH714" s="133"/>
      <c r="FI714" s="133"/>
      <c r="FJ714" s="133"/>
      <c r="FK714" s="133"/>
      <c r="FL714" s="133"/>
      <c r="FM714" s="133"/>
      <c r="FN714" s="133"/>
      <c r="FO714" s="133"/>
      <c r="FP714" s="133"/>
      <c r="FQ714" s="133"/>
      <c r="FR714" s="133"/>
      <c r="FS714" s="133"/>
      <c r="FT714" s="133"/>
      <c r="FU714" s="133"/>
      <c r="FV714" s="133"/>
      <c r="FW714" s="133"/>
      <c r="FX714" s="133"/>
      <c r="FY714" s="133"/>
      <c r="FZ714" s="133"/>
      <c r="GA714" s="133"/>
      <c r="GB714" s="133"/>
      <c r="GC714" s="133"/>
      <c r="GD714" s="133"/>
      <c r="GE714" s="133"/>
      <c r="GF714" s="133"/>
      <c r="GG714" s="133"/>
      <c r="GH714" s="133"/>
      <c r="GI714" s="133"/>
      <c r="GJ714" s="133"/>
      <c r="GK714" s="133"/>
      <c r="GL714" s="133"/>
      <c r="GM714" s="133"/>
      <c r="GN714" s="133"/>
      <c r="GO714" s="133"/>
      <c r="GP714" s="133"/>
      <c r="GQ714" s="133"/>
      <c r="GR714" s="133"/>
      <c r="GS714" s="133"/>
    </row>
    <row r="715" spans="1:20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c r="CQ715" s="133"/>
      <c r="CR715" s="133"/>
      <c r="CS715" s="133"/>
      <c r="CT715" s="133"/>
      <c r="CU715" s="133"/>
      <c r="CV715" s="133"/>
      <c r="CW715" s="133"/>
      <c r="CX715" s="133"/>
      <c r="CY715" s="133"/>
      <c r="CZ715" s="133"/>
      <c r="DA715" s="133"/>
      <c r="DB715" s="133"/>
      <c r="DC715" s="133"/>
      <c r="DD715" s="133"/>
      <c r="DE715" s="133"/>
      <c r="DF715" s="133"/>
      <c r="DG715" s="133"/>
      <c r="DH715" s="133"/>
      <c r="DI715" s="133"/>
      <c r="DJ715" s="133"/>
      <c r="DK715" s="133"/>
      <c r="DL715" s="133"/>
      <c r="DM715" s="133"/>
      <c r="DN715" s="133"/>
      <c r="DO715" s="133"/>
      <c r="DP715" s="133"/>
      <c r="DQ715" s="133"/>
      <c r="DR715" s="133"/>
      <c r="DS715" s="133"/>
      <c r="DT715" s="133"/>
      <c r="DU715" s="133"/>
      <c r="DV715" s="133"/>
      <c r="DW715" s="133"/>
      <c r="DX715" s="133"/>
      <c r="DY715" s="133"/>
      <c r="DZ715" s="133"/>
      <c r="EA715" s="133"/>
      <c r="EB715" s="133"/>
      <c r="EC715" s="133"/>
      <c r="ED715" s="133"/>
      <c r="EE715" s="133"/>
      <c r="EF715" s="133"/>
      <c r="EG715" s="133"/>
      <c r="EH715" s="133"/>
      <c r="EI715" s="133"/>
      <c r="EJ715" s="133"/>
      <c r="EK715" s="133"/>
      <c r="EL715" s="133"/>
      <c r="EM715" s="133"/>
      <c r="EN715" s="133"/>
      <c r="EO715" s="133"/>
      <c r="EP715" s="133"/>
      <c r="EQ715" s="133"/>
      <c r="ER715" s="133"/>
      <c r="ES715" s="133"/>
      <c r="ET715" s="133"/>
      <c r="EU715" s="133"/>
      <c r="EV715" s="133"/>
      <c r="EW715" s="133"/>
      <c r="EX715" s="133"/>
      <c r="EY715" s="133"/>
      <c r="EZ715" s="133"/>
      <c r="FA715" s="133"/>
      <c r="FB715" s="133"/>
      <c r="FC715" s="133"/>
      <c r="FD715" s="133"/>
      <c r="FE715" s="133"/>
      <c r="FF715" s="133"/>
      <c r="FG715" s="133"/>
      <c r="FH715" s="133"/>
      <c r="FI715" s="133"/>
      <c r="FJ715" s="133"/>
      <c r="FK715" s="133"/>
      <c r="FL715" s="133"/>
      <c r="FM715" s="133"/>
      <c r="FN715" s="133"/>
      <c r="FO715" s="133"/>
      <c r="FP715" s="133"/>
      <c r="FQ715" s="133"/>
      <c r="FR715" s="133"/>
      <c r="FS715" s="133"/>
      <c r="FT715" s="133"/>
      <c r="FU715" s="133"/>
      <c r="FV715" s="133"/>
      <c r="FW715" s="133"/>
      <c r="FX715" s="133"/>
      <c r="FY715" s="133"/>
      <c r="FZ715" s="133"/>
      <c r="GA715" s="133"/>
      <c r="GB715" s="133"/>
      <c r="GC715" s="133"/>
      <c r="GD715" s="133"/>
      <c r="GE715" s="133"/>
      <c r="GF715" s="133"/>
      <c r="GG715" s="133"/>
      <c r="GH715" s="133"/>
      <c r="GI715" s="133"/>
      <c r="GJ715" s="133"/>
      <c r="GK715" s="133"/>
      <c r="GL715" s="133"/>
      <c r="GM715" s="133"/>
      <c r="GN715" s="133"/>
      <c r="GO715" s="133"/>
      <c r="GP715" s="133"/>
      <c r="GQ715" s="133"/>
      <c r="GR715" s="133"/>
      <c r="GS715" s="133"/>
    </row>
    <row r="716" spans="1:20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c r="CQ716" s="133"/>
      <c r="CR716" s="133"/>
      <c r="CS716" s="133"/>
      <c r="CT716" s="133"/>
      <c r="CU716" s="133"/>
      <c r="CV716" s="133"/>
      <c r="CW716" s="133"/>
      <c r="CX716" s="133"/>
      <c r="CY716" s="133"/>
      <c r="CZ716" s="133"/>
      <c r="DA716" s="133"/>
      <c r="DB716" s="133"/>
      <c r="DC716" s="133"/>
      <c r="DD716" s="133"/>
      <c r="DE716" s="133"/>
      <c r="DF716" s="133"/>
      <c r="DG716" s="133"/>
      <c r="DH716" s="133"/>
      <c r="DI716" s="133"/>
      <c r="DJ716" s="133"/>
      <c r="DK716" s="133"/>
      <c r="DL716" s="133"/>
      <c r="DM716" s="133"/>
      <c r="DN716" s="133"/>
      <c r="DO716" s="133"/>
      <c r="DP716" s="133"/>
      <c r="DQ716" s="133"/>
      <c r="DR716" s="133"/>
      <c r="DS716" s="133"/>
      <c r="DT716" s="133"/>
      <c r="DU716" s="133"/>
      <c r="DV716" s="133"/>
      <c r="DW716" s="133"/>
      <c r="DX716" s="133"/>
      <c r="DY716" s="133"/>
      <c r="DZ716" s="133"/>
      <c r="EA716" s="133"/>
      <c r="EB716" s="133"/>
      <c r="EC716" s="133"/>
      <c r="ED716" s="133"/>
      <c r="EE716" s="133"/>
      <c r="EF716" s="133"/>
      <c r="EG716" s="133"/>
      <c r="EH716" s="133"/>
      <c r="EI716" s="133"/>
      <c r="EJ716" s="133"/>
      <c r="EK716" s="133"/>
      <c r="EL716" s="133"/>
      <c r="EM716" s="133"/>
      <c r="EN716" s="133"/>
      <c r="EO716" s="133"/>
      <c r="EP716" s="133"/>
      <c r="EQ716" s="133"/>
      <c r="ER716" s="133"/>
      <c r="ES716" s="133"/>
      <c r="ET716" s="133"/>
      <c r="EU716" s="133"/>
      <c r="EV716" s="133"/>
      <c r="EW716" s="133"/>
      <c r="EX716" s="133"/>
      <c r="EY716" s="133"/>
      <c r="EZ716" s="133"/>
      <c r="FA716" s="133"/>
      <c r="FB716" s="133"/>
      <c r="FC716" s="133"/>
      <c r="FD716" s="133"/>
      <c r="FE716" s="133"/>
      <c r="FF716" s="133"/>
      <c r="FG716" s="133"/>
      <c r="FH716" s="133"/>
      <c r="FI716" s="133"/>
      <c r="FJ716" s="133"/>
      <c r="FK716" s="133"/>
      <c r="FL716" s="133"/>
      <c r="FM716" s="133"/>
      <c r="FN716" s="133"/>
      <c r="FO716" s="133"/>
      <c r="FP716" s="133"/>
      <c r="FQ716" s="133"/>
      <c r="FR716" s="133"/>
      <c r="FS716" s="133"/>
      <c r="FT716" s="133"/>
      <c r="FU716" s="133"/>
      <c r="FV716" s="133"/>
      <c r="FW716" s="133"/>
      <c r="FX716" s="133"/>
      <c r="FY716" s="133"/>
      <c r="FZ716" s="133"/>
      <c r="GA716" s="133"/>
      <c r="GB716" s="133"/>
      <c r="GC716" s="133"/>
      <c r="GD716" s="133"/>
      <c r="GE716" s="133"/>
      <c r="GF716" s="133"/>
      <c r="GG716" s="133"/>
      <c r="GH716" s="133"/>
      <c r="GI716" s="133"/>
      <c r="GJ716" s="133"/>
      <c r="GK716" s="133"/>
      <c r="GL716" s="133"/>
      <c r="GM716" s="133"/>
      <c r="GN716" s="133"/>
      <c r="GO716" s="133"/>
      <c r="GP716" s="133"/>
      <c r="GQ716" s="133"/>
      <c r="GR716" s="133"/>
      <c r="GS716" s="133"/>
    </row>
    <row r="717" spans="1:20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c r="CQ717" s="133"/>
      <c r="CR717" s="133"/>
      <c r="CS717" s="133"/>
      <c r="CT717" s="133"/>
      <c r="CU717" s="133"/>
      <c r="CV717" s="133"/>
      <c r="CW717" s="133"/>
      <c r="CX717" s="133"/>
      <c r="CY717" s="133"/>
      <c r="CZ717" s="133"/>
      <c r="DA717" s="133"/>
      <c r="DB717" s="133"/>
      <c r="DC717" s="133"/>
      <c r="DD717" s="133"/>
      <c r="DE717" s="133"/>
      <c r="DF717" s="133"/>
      <c r="DG717" s="133"/>
      <c r="DH717" s="133"/>
      <c r="DI717" s="133"/>
      <c r="DJ717" s="133"/>
      <c r="DK717" s="133"/>
      <c r="DL717" s="133"/>
      <c r="DM717" s="133"/>
      <c r="DN717" s="133"/>
      <c r="DO717" s="133"/>
      <c r="DP717" s="133"/>
      <c r="DQ717" s="133"/>
      <c r="DR717" s="133"/>
      <c r="DS717" s="133"/>
      <c r="DT717" s="133"/>
      <c r="DU717" s="133"/>
      <c r="DV717" s="133"/>
      <c r="DW717" s="133"/>
      <c r="DX717" s="133"/>
      <c r="DY717" s="133"/>
      <c r="DZ717" s="133"/>
      <c r="EA717" s="133"/>
      <c r="EB717" s="133"/>
      <c r="EC717" s="133"/>
      <c r="ED717" s="133"/>
      <c r="EE717" s="133"/>
      <c r="EF717" s="133"/>
      <c r="EG717" s="133"/>
      <c r="EH717" s="133"/>
      <c r="EI717" s="133"/>
      <c r="EJ717" s="133"/>
      <c r="EK717" s="133"/>
      <c r="EL717" s="133"/>
      <c r="EM717" s="133"/>
      <c r="EN717" s="133"/>
      <c r="EO717" s="133"/>
      <c r="EP717" s="133"/>
      <c r="EQ717" s="133"/>
      <c r="ER717" s="133"/>
      <c r="ES717" s="133"/>
      <c r="ET717" s="133"/>
      <c r="EU717" s="133"/>
      <c r="EV717" s="133"/>
      <c r="EW717" s="133"/>
      <c r="EX717" s="133"/>
      <c r="EY717" s="133"/>
      <c r="EZ717" s="133"/>
      <c r="FA717" s="133"/>
      <c r="FB717" s="133"/>
      <c r="FC717" s="133"/>
      <c r="FD717" s="133"/>
      <c r="FE717" s="133"/>
      <c r="FF717" s="133"/>
      <c r="FG717" s="133"/>
      <c r="FH717" s="133"/>
      <c r="FI717" s="133"/>
      <c r="FJ717" s="133"/>
      <c r="FK717" s="133"/>
      <c r="FL717" s="133"/>
      <c r="FM717" s="133"/>
      <c r="FN717" s="133"/>
      <c r="FO717" s="133"/>
      <c r="FP717" s="133"/>
      <c r="FQ717" s="133"/>
      <c r="FR717" s="133"/>
      <c r="FS717" s="133"/>
      <c r="FT717" s="133"/>
      <c r="FU717" s="133"/>
      <c r="FV717" s="133"/>
      <c r="FW717" s="133"/>
      <c r="FX717" s="133"/>
      <c r="FY717" s="133"/>
      <c r="FZ717" s="133"/>
      <c r="GA717" s="133"/>
      <c r="GB717" s="133"/>
      <c r="GC717" s="133"/>
      <c r="GD717" s="133"/>
      <c r="GE717" s="133"/>
      <c r="GF717" s="133"/>
      <c r="GG717" s="133"/>
      <c r="GH717" s="133"/>
      <c r="GI717" s="133"/>
      <c r="GJ717" s="133"/>
      <c r="GK717" s="133"/>
      <c r="GL717" s="133"/>
      <c r="GM717" s="133"/>
      <c r="GN717" s="133"/>
      <c r="GO717" s="133"/>
      <c r="GP717" s="133"/>
      <c r="GQ717" s="133"/>
      <c r="GR717" s="133"/>
      <c r="GS717" s="133"/>
    </row>
    <row r="718" spans="1:20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c r="CQ718" s="133"/>
      <c r="CR718" s="133"/>
      <c r="CS718" s="133"/>
      <c r="CT718" s="133"/>
      <c r="CU718" s="133"/>
      <c r="CV718" s="133"/>
      <c r="CW718" s="133"/>
      <c r="CX718" s="133"/>
      <c r="CY718" s="133"/>
      <c r="CZ718" s="133"/>
      <c r="DA718" s="133"/>
      <c r="DB718" s="133"/>
      <c r="DC718" s="133"/>
      <c r="DD718" s="133"/>
      <c r="DE718" s="133"/>
      <c r="DF718" s="133"/>
      <c r="DG718" s="133"/>
      <c r="DH718" s="133"/>
      <c r="DI718" s="133"/>
      <c r="DJ718" s="133"/>
      <c r="DK718" s="133"/>
      <c r="DL718" s="133"/>
      <c r="DM718" s="133"/>
      <c r="DN718" s="133"/>
      <c r="DO718" s="133"/>
      <c r="DP718" s="133"/>
      <c r="DQ718" s="133"/>
      <c r="DR718" s="133"/>
      <c r="DS718" s="133"/>
      <c r="DT718" s="133"/>
      <c r="DU718" s="133"/>
      <c r="DV718" s="133"/>
      <c r="DW718" s="133"/>
      <c r="DX718" s="133"/>
      <c r="DY718" s="133"/>
      <c r="DZ718" s="133"/>
      <c r="EA718" s="133"/>
      <c r="EB718" s="133"/>
      <c r="EC718" s="133"/>
      <c r="ED718" s="133"/>
      <c r="EE718" s="133"/>
      <c r="EF718" s="133"/>
      <c r="EG718" s="133"/>
      <c r="EH718" s="133"/>
      <c r="EI718" s="133"/>
      <c r="EJ718" s="133"/>
      <c r="EK718" s="133"/>
      <c r="EL718" s="133"/>
      <c r="EM718" s="133"/>
      <c r="EN718" s="133"/>
      <c r="EO718" s="133"/>
      <c r="EP718" s="133"/>
      <c r="EQ718" s="133"/>
      <c r="ER718" s="133"/>
      <c r="ES718" s="133"/>
      <c r="ET718" s="133"/>
      <c r="EU718" s="133"/>
      <c r="EV718" s="133"/>
      <c r="EW718" s="133"/>
      <c r="EX718" s="133"/>
      <c r="EY718" s="133"/>
      <c r="EZ718" s="133"/>
      <c r="FA718" s="133"/>
      <c r="FB718" s="133"/>
      <c r="FC718" s="133"/>
      <c r="FD718" s="133"/>
      <c r="FE718" s="133"/>
      <c r="FF718" s="133"/>
      <c r="FG718" s="133"/>
      <c r="FH718" s="133"/>
      <c r="FI718" s="133"/>
      <c r="FJ718" s="133"/>
      <c r="FK718" s="133"/>
      <c r="FL718" s="133"/>
      <c r="FM718" s="133"/>
      <c r="FN718" s="133"/>
      <c r="FO718" s="133"/>
      <c r="FP718" s="133"/>
      <c r="FQ718" s="133"/>
      <c r="FR718" s="133"/>
      <c r="FS718" s="133"/>
      <c r="FT718" s="133"/>
      <c r="FU718" s="133"/>
      <c r="FV718" s="133"/>
      <c r="FW718" s="133"/>
      <c r="FX718" s="133"/>
      <c r="FY718" s="133"/>
      <c r="FZ718" s="133"/>
      <c r="GA718" s="133"/>
      <c r="GB718" s="133"/>
      <c r="GC718" s="133"/>
      <c r="GD718" s="133"/>
      <c r="GE718" s="133"/>
      <c r="GF718" s="133"/>
      <c r="GG718" s="133"/>
      <c r="GH718" s="133"/>
      <c r="GI718" s="133"/>
      <c r="GJ718" s="133"/>
      <c r="GK718" s="133"/>
      <c r="GL718" s="133"/>
      <c r="GM718" s="133"/>
      <c r="GN718" s="133"/>
      <c r="GO718" s="133"/>
      <c r="GP718" s="133"/>
      <c r="GQ718" s="133"/>
      <c r="GR718" s="133"/>
      <c r="GS718" s="133"/>
    </row>
    <row r="719" spans="1:20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c r="CQ719" s="133"/>
      <c r="CR719" s="133"/>
      <c r="CS719" s="133"/>
      <c r="CT719" s="133"/>
      <c r="CU719" s="133"/>
      <c r="CV719" s="133"/>
      <c r="CW719" s="133"/>
      <c r="CX719" s="133"/>
      <c r="CY719" s="133"/>
      <c r="CZ719" s="133"/>
      <c r="DA719" s="133"/>
      <c r="DB719" s="133"/>
      <c r="DC719" s="133"/>
      <c r="DD719" s="133"/>
      <c r="DE719" s="133"/>
      <c r="DF719" s="133"/>
      <c r="DG719" s="133"/>
      <c r="DH719" s="133"/>
      <c r="DI719" s="133"/>
      <c r="DJ719" s="133"/>
      <c r="DK719" s="133"/>
      <c r="DL719" s="133"/>
      <c r="DM719" s="133"/>
      <c r="DN719" s="133"/>
      <c r="DO719" s="133"/>
      <c r="DP719" s="133"/>
      <c r="DQ719" s="133"/>
      <c r="DR719" s="133"/>
      <c r="DS719" s="133"/>
      <c r="DT719" s="133"/>
      <c r="DU719" s="133"/>
      <c r="DV719" s="133"/>
      <c r="DW719" s="133"/>
      <c r="DX719" s="133"/>
      <c r="DY719" s="133"/>
      <c r="DZ719" s="133"/>
      <c r="EA719" s="133"/>
      <c r="EB719" s="133"/>
      <c r="EC719" s="133"/>
      <c r="ED719" s="133"/>
      <c r="EE719" s="133"/>
      <c r="EF719" s="133"/>
      <c r="EG719" s="133"/>
      <c r="EH719" s="133"/>
      <c r="EI719" s="133"/>
      <c r="EJ719" s="133"/>
      <c r="EK719" s="133"/>
      <c r="EL719" s="133"/>
      <c r="EM719" s="133"/>
      <c r="EN719" s="133"/>
      <c r="EO719" s="133"/>
      <c r="EP719" s="133"/>
      <c r="EQ719" s="133"/>
      <c r="ER719" s="133"/>
      <c r="ES719" s="133"/>
      <c r="ET719" s="133"/>
      <c r="EU719" s="133"/>
      <c r="EV719" s="133"/>
      <c r="EW719" s="133"/>
      <c r="EX719" s="133"/>
      <c r="EY719" s="133"/>
      <c r="EZ719" s="133"/>
      <c r="FA719" s="133"/>
      <c r="FB719" s="133"/>
      <c r="FC719" s="133"/>
      <c r="FD719" s="133"/>
      <c r="FE719" s="133"/>
      <c r="FF719" s="133"/>
      <c r="FG719" s="133"/>
      <c r="FH719" s="133"/>
      <c r="FI719" s="133"/>
      <c r="FJ719" s="133"/>
      <c r="FK719" s="133"/>
      <c r="FL719" s="133"/>
      <c r="FM719" s="133"/>
      <c r="FN719" s="133"/>
      <c r="FO719" s="133"/>
      <c r="FP719" s="133"/>
      <c r="FQ719" s="133"/>
      <c r="FR719" s="133"/>
      <c r="FS719" s="133"/>
      <c r="FT719" s="133"/>
      <c r="FU719" s="133"/>
      <c r="FV719" s="133"/>
      <c r="FW719" s="133"/>
      <c r="FX719" s="133"/>
      <c r="FY719" s="133"/>
      <c r="FZ719" s="133"/>
      <c r="GA719" s="133"/>
      <c r="GB719" s="133"/>
      <c r="GC719" s="133"/>
      <c r="GD719" s="133"/>
      <c r="GE719" s="133"/>
      <c r="GF719" s="133"/>
      <c r="GG719" s="133"/>
      <c r="GH719" s="133"/>
      <c r="GI719" s="133"/>
      <c r="GJ719" s="133"/>
      <c r="GK719" s="133"/>
      <c r="GL719" s="133"/>
      <c r="GM719" s="133"/>
      <c r="GN719" s="133"/>
      <c r="GO719" s="133"/>
      <c r="GP719" s="133"/>
      <c r="GQ719" s="133"/>
      <c r="GR719" s="133"/>
      <c r="GS719" s="133"/>
    </row>
    <row r="720" spans="1:20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c r="CQ720" s="133"/>
      <c r="CR720" s="133"/>
      <c r="CS720" s="133"/>
      <c r="CT720" s="133"/>
      <c r="CU720" s="133"/>
      <c r="CV720" s="133"/>
      <c r="CW720" s="133"/>
      <c r="CX720" s="133"/>
      <c r="CY720" s="133"/>
      <c r="CZ720" s="133"/>
      <c r="DA720" s="133"/>
      <c r="DB720" s="133"/>
      <c r="DC720" s="133"/>
      <c r="DD720" s="133"/>
      <c r="DE720" s="133"/>
      <c r="DF720" s="133"/>
      <c r="DG720" s="133"/>
      <c r="DH720" s="133"/>
      <c r="DI720" s="133"/>
      <c r="DJ720" s="133"/>
      <c r="DK720" s="133"/>
      <c r="DL720" s="133"/>
      <c r="DM720" s="133"/>
      <c r="DN720" s="133"/>
      <c r="DO720" s="133"/>
      <c r="DP720" s="133"/>
      <c r="DQ720" s="133"/>
      <c r="DR720" s="133"/>
      <c r="DS720" s="133"/>
      <c r="DT720" s="133"/>
      <c r="DU720" s="133"/>
      <c r="DV720" s="133"/>
      <c r="DW720" s="133"/>
      <c r="DX720" s="133"/>
      <c r="DY720" s="133"/>
      <c r="DZ720" s="133"/>
      <c r="EA720" s="133"/>
      <c r="EB720" s="133"/>
      <c r="EC720" s="133"/>
      <c r="ED720" s="133"/>
      <c r="EE720" s="133"/>
      <c r="EF720" s="133"/>
      <c r="EG720" s="133"/>
      <c r="EH720" s="133"/>
      <c r="EI720" s="133"/>
      <c r="EJ720" s="133"/>
      <c r="EK720" s="133"/>
      <c r="EL720" s="133"/>
      <c r="EM720" s="133"/>
      <c r="EN720" s="133"/>
      <c r="EO720" s="133"/>
      <c r="EP720" s="133"/>
      <c r="EQ720" s="133"/>
      <c r="ER720" s="133"/>
      <c r="ES720" s="133"/>
      <c r="ET720" s="133"/>
      <c r="EU720" s="133"/>
      <c r="EV720" s="133"/>
      <c r="EW720" s="133"/>
      <c r="EX720" s="133"/>
      <c r="EY720" s="133"/>
      <c r="EZ720" s="133"/>
      <c r="FA720" s="133"/>
      <c r="FB720" s="133"/>
      <c r="FC720" s="133"/>
      <c r="FD720" s="133"/>
      <c r="FE720" s="133"/>
      <c r="FF720" s="133"/>
      <c r="FG720" s="133"/>
      <c r="FH720" s="133"/>
      <c r="FI720" s="133"/>
      <c r="FJ720" s="133"/>
      <c r="FK720" s="133"/>
      <c r="FL720" s="133"/>
      <c r="FM720" s="133"/>
      <c r="FN720" s="133"/>
      <c r="FO720" s="133"/>
      <c r="FP720" s="133"/>
      <c r="FQ720" s="133"/>
      <c r="FR720" s="133"/>
      <c r="FS720" s="133"/>
      <c r="FT720" s="133"/>
      <c r="FU720" s="133"/>
      <c r="FV720" s="133"/>
      <c r="FW720" s="133"/>
      <c r="FX720" s="133"/>
      <c r="FY720" s="133"/>
      <c r="FZ720" s="133"/>
      <c r="GA720" s="133"/>
      <c r="GB720" s="133"/>
      <c r="GC720" s="133"/>
      <c r="GD720" s="133"/>
      <c r="GE720" s="133"/>
      <c r="GF720" s="133"/>
      <c r="GG720" s="133"/>
      <c r="GH720" s="133"/>
      <c r="GI720" s="133"/>
      <c r="GJ720" s="133"/>
      <c r="GK720" s="133"/>
      <c r="GL720" s="133"/>
      <c r="GM720" s="133"/>
      <c r="GN720" s="133"/>
      <c r="GO720" s="133"/>
      <c r="GP720" s="133"/>
      <c r="GQ720" s="133"/>
      <c r="GR720" s="133"/>
      <c r="GS720" s="133"/>
    </row>
    <row r="721" spans="1:20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c r="CQ721" s="133"/>
      <c r="CR721" s="133"/>
      <c r="CS721" s="133"/>
      <c r="CT721" s="133"/>
      <c r="CU721" s="133"/>
      <c r="CV721" s="133"/>
      <c r="CW721" s="133"/>
      <c r="CX721" s="133"/>
      <c r="CY721" s="133"/>
      <c r="CZ721" s="133"/>
      <c r="DA721" s="133"/>
      <c r="DB721" s="133"/>
      <c r="DC721" s="133"/>
      <c r="DD721" s="133"/>
      <c r="DE721" s="133"/>
      <c r="DF721" s="133"/>
      <c r="DG721" s="133"/>
      <c r="DH721" s="133"/>
      <c r="DI721" s="133"/>
      <c r="DJ721" s="133"/>
      <c r="DK721" s="133"/>
      <c r="DL721" s="133"/>
      <c r="DM721" s="133"/>
      <c r="DN721" s="133"/>
      <c r="DO721" s="133"/>
      <c r="DP721" s="133"/>
      <c r="DQ721" s="133"/>
      <c r="DR721" s="133"/>
      <c r="DS721" s="133"/>
      <c r="DT721" s="133"/>
      <c r="DU721" s="133"/>
      <c r="DV721" s="133"/>
      <c r="DW721" s="133"/>
      <c r="DX721" s="133"/>
      <c r="DY721" s="133"/>
      <c r="DZ721" s="133"/>
      <c r="EA721" s="133"/>
      <c r="EB721" s="133"/>
      <c r="EC721" s="133"/>
      <c r="ED721" s="133"/>
      <c r="EE721" s="133"/>
      <c r="EF721" s="133"/>
      <c r="EG721" s="133"/>
      <c r="EH721" s="133"/>
      <c r="EI721" s="133"/>
      <c r="EJ721" s="133"/>
      <c r="EK721" s="133"/>
      <c r="EL721" s="133"/>
      <c r="EM721" s="133"/>
      <c r="EN721" s="133"/>
      <c r="EO721" s="133"/>
      <c r="EP721" s="133"/>
      <c r="EQ721" s="133"/>
      <c r="ER721" s="133"/>
      <c r="ES721" s="133"/>
      <c r="ET721" s="133"/>
      <c r="EU721" s="133"/>
      <c r="EV721" s="133"/>
      <c r="EW721" s="133"/>
      <c r="EX721" s="133"/>
      <c r="EY721" s="133"/>
      <c r="EZ721" s="133"/>
      <c r="FA721" s="133"/>
      <c r="FB721" s="133"/>
      <c r="FC721" s="133"/>
      <c r="FD721" s="133"/>
      <c r="FE721" s="133"/>
      <c r="FF721" s="133"/>
      <c r="FG721" s="133"/>
      <c r="FH721" s="133"/>
      <c r="FI721" s="133"/>
      <c r="FJ721" s="133"/>
      <c r="FK721" s="133"/>
      <c r="FL721" s="133"/>
      <c r="FM721" s="133"/>
      <c r="FN721" s="133"/>
      <c r="FO721" s="133"/>
      <c r="FP721" s="133"/>
      <c r="FQ721" s="133"/>
      <c r="FR721" s="133"/>
      <c r="FS721" s="133"/>
      <c r="FT721" s="133"/>
      <c r="FU721" s="133"/>
      <c r="FV721" s="133"/>
      <c r="FW721" s="133"/>
      <c r="FX721" s="133"/>
      <c r="FY721" s="133"/>
      <c r="FZ721" s="133"/>
      <c r="GA721" s="133"/>
      <c r="GB721" s="133"/>
      <c r="GC721" s="133"/>
      <c r="GD721" s="133"/>
      <c r="GE721" s="133"/>
      <c r="GF721" s="133"/>
      <c r="GG721" s="133"/>
      <c r="GH721" s="133"/>
      <c r="GI721" s="133"/>
      <c r="GJ721" s="133"/>
      <c r="GK721" s="133"/>
      <c r="GL721" s="133"/>
      <c r="GM721" s="133"/>
      <c r="GN721" s="133"/>
      <c r="GO721" s="133"/>
      <c r="GP721" s="133"/>
      <c r="GQ721" s="133"/>
      <c r="GR721" s="133"/>
      <c r="GS721" s="133"/>
    </row>
    <row r="722" spans="1:20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c r="CQ722" s="133"/>
      <c r="CR722" s="133"/>
      <c r="CS722" s="133"/>
      <c r="CT722" s="133"/>
      <c r="CU722" s="133"/>
      <c r="CV722" s="133"/>
      <c r="CW722" s="133"/>
      <c r="CX722" s="133"/>
      <c r="CY722" s="133"/>
      <c r="CZ722" s="133"/>
      <c r="DA722" s="133"/>
      <c r="DB722" s="133"/>
      <c r="DC722" s="133"/>
      <c r="DD722" s="133"/>
      <c r="DE722" s="133"/>
      <c r="DF722" s="133"/>
      <c r="DG722" s="133"/>
      <c r="DH722" s="133"/>
      <c r="DI722" s="133"/>
      <c r="DJ722" s="133"/>
      <c r="DK722" s="133"/>
      <c r="DL722" s="133"/>
      <c r="DM722" s="133"/>
      <c r="DN722" s="133"/>
      <c r="DO722" s="133"/>
      <c r="DP722" s="133"/>
      <c r="DQ722" s="133"/>
      <c r="DR722" s="133"/>
      <c r="DS722" s="133"/>
      <c r="DT722" s="133"/>
      <c r="DU722" s="133"/>
      <c r="DV722" s="133"/>
      <c r="DW722" s="133"/>
      <c r="DX722" s="133"/>
      <c r="DY722" s="133"/>
      <c r="DZ722" s="133"/>
      <c r="EA722" s="133"/>
      <c r="EB722" s="133"/>
      <c r="EC722" s="133"/>
      <c r="ED722" s="133"/>
      <c r="EE722" s="133"/>
      <c r="EF722" s="133"/>
      <c r="EG722" s="133"/>
      <c r="EH722" s="133"/>
      <c r="EI722" s="133"/>
      <c r="EJ722" s="133"/>
      <c r="EK722" s="133"/>
      <c r="EL722" s="133"/>
      <c r="EM722" s="133"/>
      <c r="EN722" s="133"/>
      <c r="EO722" s="133"/>
      <c r="EP722" s="133"/>
      <c r="EQ722" s="133"/>
      <c r="ER722" s="133"/>
      <c r="ES722" s="133"/>
      <c r="ET722" s="133"/>
      <c r="EU722" s="133"/>
      <c r="EV722" s="133"/>
      <c r="EW722" s="133"/>
      <c r="EX722" s="133"/>
      <c r="EY722" s="133"/>
      <c r="EZ722" s="133"/>
      <c r="FA722" s="133"/>
      <c r="FB722" s="133"/>
      <c r="FC722" s="133"/>
      <c r="FD722" s="133"/>
      <c r="FE722" s="133"/>
      <c r="FF722" s="133"/>
      <c r="FG722" s="133"/>
      <c r="FH722" s="133"/>
      <c r="FI722" s="133"/>
      <c r="FJ722" s="133"/>
      <c r="FK722" s="133"/>
      <c r="FL722" s="133"/>
      <c r="FM722" s="133"/>
      <c r="FN722" s="133"/>
      <c r="FO722" s="133"/>
      <c r="FP722" s="133"/>
      <c r="FQ722" s="133"/>
      <c r="FR722" s="133"/>
      <c r="FS722" s="133"/>
      <c r="FT722" s="133"/>
      <c r="FU722" s="133"/>
      <c r="FV722" s="133"/>
      <c r="FW722" s="133"/>
      <c r="FX722" s="133"/>
      <c r="FY722" s="133"/>
      <c r="FZ722" s="133"/>
      <c r="GA722" s="133"/>
      <c r="GB722" s="133"/>
      <c r="GC722" s="133"/>
      <c r="GD722" s="133"/>
      <c r="GE722" s="133"/>
      <c r="GF722" s="133"/>
      <c r="GG722" s="133"/>
      <c r="GH722" s="133"/>
      <c r="GI722" s="133"/>
      <c r="GJ722" s="133"/>
      <c r="GK722" s="133"/>
      <c r="GL722" s="133"/>
      <c r="GM722" s="133"/>
      <c r="GN722" s="133"/>
      <c r="GO722" s="133"/>
      <c r="GP722" s="133"/>
      <c r="GQ722" s="133"/>
      <c r="GR722" s="133"/>
      <c r="GS722" s="133"/>
    </row>
    <row r="723" spans="1:20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c r="CQ723" s="133"/>
      <c r="CR723" s="133"/>
      <c r="CS723" s="133"/>
      <c r="CT723" s="133"/>
      <c r="CU723" s="133"/>
      <c r="CV723" s="133"/>
      <c r="CW723" s="133"/>
      <c r="CX723" s="133"/>
      <c r="CY723" s="133"/>
      <c r="CZ723" s="133"/>
      <c r="DA723" s="133"/>
      <c r="DB723" s="133"/>
      <c r="DC723" s="133"/>
      <c r="DD723" s="133"/>
      <c r="DE723" s="133"/>
      <c r="DF723" s="133"/>
      <c r="DG723" s="133"/>
      <c r="DH723" s="133"/>
      <c r="DI723" s="133"/>
      <c r="DJ723" s="133"/>
      <c r="DK723" s="133"/>
      <c r="DL723" s="133"/>
      <c r="DM723" s="133"/>
      <c r="DN723" s="133"/>
      <c r="DO723" s="133"/>
      <c r="DP723" s="133"/>
      <c r="DQ723" s="133"/>
      <c r="DR723" s="133"/>
      <c r="DS723" s="133"/>
      <c r="DT723" s="133"/>
      <c r="DU723" s="133"/>
      <c r="DV723" s="133"/>
      <c r="DW723" s="133"/>
      <c r="DX723" s="133"/>
      <c r="DY723" s="133"/>
      <c r="DZ723" s="133"/>
      <c r="EA723" s="133"/>
      <c r="EB723" s="133"/>
      <c r="EC723" s="133"/>
      <c r="ED723" s="133"/>
      <c r="EE723" s="133"/>
      <c r="EF723" s="133"/>
      <c r="EG723" s="133"/>
      <c r="EH723" s="133"/>
      <c r="EI723" s="133"/>
      <c r="EJ723" s="133"/>
      <c r="EK723" s="133"/>
      <c r="EL723" s="133"/>
      <c r="EM723" s="133"/>
      <c r="EN723" s="133"/>
      <c r="EO723" s="133"/>
      <c r="EP723" s="133"/>
      <c r="EQ723" s="133"/>
      <c r="ER723" s="133"/>
      <c r="ES723" s="133"/>
      <c r="ET723" s="133"/>
      <c r="EU723" s="133"/>
      <c r="EV723" s="133"/>
      <c r="EW723" s="133"/>
      <c r="EX723" s="133"/>
      <c r="EY723" s="133"/>
      <c r="EZ723" s="133"/>
      <c r="FA723" s="133"/>
      <c r="FB723" s="133"/>
      <c r="FC723" s="133"/>
      <c r="FD723" s="133"/>
      <c r="FE723" s="133"/>
      <c r="FF723" s="133"/>
      <c r="FG723" s="133"/>
      <c r="FH723" s="133"/>
      <c r="FI723" s="133"/>
      <c r="FJ723" s="133"/>
      <c r="FK723" s="133"/>
      <c r="FL723" s="133"/>
      <c r="FM723" s="133"/>
      <c r="FN723" s="133"/>
      <c r="FO723" s="133"/>
      <c r="FP723" s="133"/>
      <c r="FQ723" s="133"/>
      <c r="FR723" s="133"/>
      <c r="FS723" s="133"/>
      <c r="FT723" s="133"/>
      <c r="FU723" s="133"/>
      <c r="FV723" s="133"/>
      <c r="FW723" s="133"/>
      <c r="FX723" s="133"/>
      <c r="FY723" s="133"/>
      <c r="FZ723" s="133"/>
      <c r="GA723" s="133"/>
      <c r="GB723" s="133"/>
      <c r="GC723" s="133"/>
      <c r="GD723" s="133"/>
      <c r="GE723" s="133"/>
      <c r="GF723" s="133"/>
      <c r="GG723" s="133"/>
      <c r="GH723" s="133"/>
      <c r="GI723" s="133"/>
      <c r="GJ723" s="133"/>
      <c r="GK723" s="133"/>
      <c r="GL723" s="133"/>
      <c r="GM723" s="133"/>
      <c r="GN723" s="133"/>
      <c r="GO723" s="133"/>
      <c r="GP723" s="133"/>
      <c r="GQ723" s="133"/>
      <c r="GR723" s="133"/>
      <c r="GS723" s="133"/>
    </row>
    <row r="724" spans="1:20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c r="CQ724" s="133"/>
      <c r="CR724" s="133"/>
      <c r="CS724" s="133"/>
      <c r="CT724" s="133"/>
      <c r="CU724" s="133"/>
      <c r="CV724" s="133"/>
      <c r="CW724" s="133"/>
      <c r="CX724" s="133"/>
      <c r="CY724" s="133"/>
      <c r="CZ724" s="133"/>
      <c r="DA724" s="133"/>
      <c r="DB724" s="133"/>
      <c r="DC724" s="133"/>
      <c r="DD724" s="133"/>
      <c r="DE724" s="133"/>
      <c r="DF724" s="133"/>
      <c r="DG724" s="133"/>
      <c r="DH724" s="133"/>
      <c r="DI724" s="133"/>
      <c r="DJ724" s="133"/>
      <c r="DK724" s="133"/>
      <c r="DL724" s="133"/>
      <c r="DM724" s="133"/>
      <c r="DN724" s="133"/>
      <c r="DO724" s="133"/>
      <c r="DP724" s="133"/>
      <c r="DQ724" s="133"/>
      <c r="DR724" s="133"/>
      <c r="DS724" s="133"/>
      <c r="DT724" s="133"/>
      <c r="DU724" s="133"/>
      <c r="DV724" s="133"/>
      <c r="DW724" s="133"/>
      <c r="DX724" s="133"/>
      <c r="DY724" s="133"/>
      <c r="DZ724" s="133"/>
      <c r="EA724" s="133"/>
      <c r="EB724" s="133"/>
      <c r="EC724" s="133"/>
      <c r="ED724" s="133"/>
      <c r="EE724" s="133"/>
      <c r="EF724" s="133"/>
      <c r="EG724" s="133"/>
      <c r="EH724" s="133"/>
      <c r="EI724" s="133"/>
      <c r="EJ724" s="133"/>
      <c r="EK724" s="133"/>
      <c r="EL724" s="133"/>
      <c r="EM724" s="133"/>
      <c r="EN724" s="133"/>
      <c r="EO724" s="133"/>
      <c r="EP724" s="133"/>
      <c r="EQ724" s="133"/>
      <c r="ER724" s="133"/>
      <c r="ES724" s="133"/>
      <c r="ET724" s="133"/>
      <c r="EU724" s="133"/>
      <c r="EV724" s="133"/>
      <c r="EW724" s="133"/>
      <c r="EX724" s="133"/>
      <c r="EY724" s="133"/>
      <c r="EZ724" s="133"/>
      <c r="FA724" s="133"/>
      <c r="FB724" s="133"/>
      <c r="FC724" s="133"/>
      <c r="FD724" s="133"/>
      <c r="FE724" s="133"/>
      <c r="FF724" s="133"/>
      <c r="FG724" s="133"/>
      <c r="FH724" s="133"/>
      <c r="FI724" s="133"/>
      <c r="FJ724" s="133"/>
      <c r="FK724" s="133"/>
      <c r="FL724" s="133"/>
      <c r="FM724" s="133"/>
      <c r="FN724" s="133"/>
      <c r="FO724" s="133"/>
      <c r="FP724" s="133"/>
      <c r="FQ724" s="133"/>
      <c r="FR724" s="133"/>
      <c r="FS724" s="133"/>
      <c r="FT724" s="133"/>
      <c r="FU724" s="133"/>
      <c r="FV724" s="133"/>
      <c r="FW724" s="133"/>
      <c r="FX724" s="133"/>
      <c r="FY724" s="133"/>
      <c r="FZ724" s="133"/>
      <c r="GA724" s="133"/>
      <c r="GB724" s="133"/>
      <c r="GC724" s="133"/>
      <c r="GD724" s="133"/>
      <c r="GE724" s="133"/>
      <c r="GF724" s="133"/>
      <c r="GG724" s="133"/>
      <c r="GH724" s="133"/>
      <c r="GI724" s="133"/>
      <c r="GJ724" s="133"/>
      <c r="GK724" s="133"/>
      <c r="GL724" s="133"/>
      <c r="GM724" s="133"/>
      <c r="GN724" s="133"/>
      <c r="GO724" s="133"/>
      <c r="GP724" s="133"/>
      <c r="GQ724" s="133"/>
      <c r="GR724" s="133"/>
      <c r="GS724" s="133"/>
    </row>
    <row r="725" spans="1:20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c r="CQ725" s="133"/>
      <c r="CR725" s="133"/>
      <c r="CS725" s="133"/>
      <c r="CT725" s="133"/>
      <c r="CU725" s="133"/>
      <c r="CV725" s="133"/>
      <c r="CW725" s="133"/>
      <c r="CX725" s="133"/>
      <c r="CY725" s="133"/>
      <c r="CZ725" s="133"/>
      <c r="DA725" s="133"/>
      <c r="DB725" s="133"/>
      <c r="DC725" s="133"/>
      <c r="DD725" s="133"/>
      <c r="DE725" s="133"/>
      <c r="DF725" s="133"/>
      <c r="DG725" s="133"/>
      <c r="DH725" s="133"/>
      <c r="DI725" s="133"/>
      <c r="DJ725" s="133"/>
      <c r="DK725" s="133"/>
      <c r="DL725" s="133"/>
      <c r="DM725" s="133"/>
      <c r="DN725" s="133"/>
      <c r="DO725" s="133"/>
      <c r="DP725" s="133"/>
      <c r="DQ725" s="133"/>
      <c r="DR725" s="133"/>
      <c r="DS725" s="133"/>
      <c r="DT725" s="133"/>
      <c r="DU725" s="133"/>
      <c r="DV725" s="133"/>
      <c r="DW725" s="133"/>
      <c r="DX725" s="133"/>
      <c r="DY725" s="133"/>
      <c r="DZ725" s="133"/>
      <c r="EA725" s="133"/>
      <c r="EB725" s="133"/>
      <c r="EC725" s="133"/>
      <c r="ED725" s="133"/>
      <c r="EE725" s="133"/>
      <c r="EF725" s="133"/>
      <c r="EG725" s="133"/>
      <c r="EH725" s="133"/>
      <c r="EI725" s="133"/>
      <c r="EJ725" s="133"/>
      <c r="EK725" s="133"/>
      <c r="EL725" s="133"/>
      <c r="EM725" s="133"/>
      <c r="EN725" s="133"/>
      <c r="EO725" s="133"/>
      <c r="EP725" s="133"/>
      <c r="EQ725" s="133"/>
      <c r="ER725" s="133"/>
      <c r="ES725" s="133"/>
      <c r="ET725" s="133"/>
      <c r="EU725" s="133"/>
      <c r="EV725" s="133"/>
      <c r="EW725" s="133"/>
      <c r="EX725" s="133"/>
      <c r="EY725" s="133"/>
      <c r="EZ725" s="133"/>
      <c r="FA725" s="133"/>
      <c r="FB725" s="133"/>
      <c r="FC725" s="133"/>
      <c r="FD725" s="133"/>
      <c r="FE725" s="133"/>
      <c r="FF725" s="133"/>
      <c r="FG725" s="133"/>
      <c r="FH725" s="133"/>
      <c r="FI725" s="133"/>
      <c r="FJ725" s="133"/>
      <c r="FK725" s="133"/>
      <c r="FL725" s="133"/>
      <c r="FM725" s="133"/>
      <c r="FN725" s="133"/>
      <c r="FO725" s="133"/>
      <c r="FP725" s="133"/>
      <c r="FQ725" s="133"/>
      <c r="FR725" s="133"/>
      <c r="FS725" s="133"/>
      <c r="FT725" s="133"/>
      <c r="FU725" s="133"/>
      <c r="FV725" s="133"/>
      <c r="FW725" s="133"/>
      <c r="FX725" s="133"/>
      <c r="FY725" s="133"/>
      <c r="FZ725" s="133"/>
      <c r="GA725" s="133"/>
      <c r="GB725" s="133"/>
      <c r="GC725" s="133"/>
      <c r="GD725" s="133"/>
      <c r="GE725" s="133"/>
      <c r="GF725" s="133"/>
      <c r="GG725" s="133"/>
      <c r="GH725" s="133"/>
      <c r="GI725" s="133"/>
      <c r="GJ725" s="133"/>
      <c r="GK725" s="133"/>
      <c r="GL725" s="133"/>
      <c r="GM725" s="133"/>
      <c r="GN725" s="133"/>
      <c r="GO725" s="133"/>
      <c r="GP725" s="133"/>
      <c r="GQ725" s="133"/>
      <c r="GR725" s="133"/>
      <c r="GS725" s="133"/>
    </row>
    <row r="726" spans="1:20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c r="CQ726" s="133"/>
      <c r="CR726" s="133"/>
      <c r="CS726" s="133"/>
      <c r="CT726" s="133"/>
      <c r="CU726" s="133"/>
      <c r="CV726" s="133"/>
      <c r="CW726" s="133"/>
      <c r="CX726" s="133"/>
      <c r="CY726" s="133"/>
      <c r="CZ726" s="133"/>
      <c r="DA726" s="133"/>
      <c r="DB726" s="133"/>
      <c r="DC726" s="133"/>
      <c r="DD726" s="133"/>
      <c r="DE726" s="133"/>
      <c r="DF726" s="133"/>
      <c r="DG726" s="133"/>
      <c r="DH726" s="133"/>
      <c r="DI726" s="133"/>
      <c r="DJ726" s="133"/>
      <c r="DK726" s="133"/>
      <c r="DL726" s="133"/>
      <c r="DM726" s="133"/>
      <c r="DN726" s="133"/>
      <c r="DO726" s="133"/>
      <c r="DP726" s="133"/>
      <c r="DQ726" s="133"/>
      <c r="DR726" s="133"/>
      <c r="DS726" s="133"/>
      <c r="DT726" s="133"/>
      <c r="DU726" s="133"/>
      <c r="DV726" s="133"/>
      <c r="DW726" s="133"/>
      <c r="DX726" s="133"/>
      <c r="DY726" s="133"/>
      <c r="DZ726" s="133"/>
      <c r="EA726" s="133"/>
      <c r="EB726" s="133"/>
      <c r="EC726" s="133"/>
      <c r="ED726" s="133"/>
      <c r="EE726" s="133"/>
      <c r="EF726" s="133"/>
      <c r="EG726" s="133"/>
      <c r="EH726" s="133"/>
      <c r="EI726" s="133"/>
      <c r="EJ726" s="133"/>
      <c r="EK726" s="133"/>
      <c r="EL726" s="133"/>
      <c r="EM726" s="133"/>
      <c r="EN726" s="133"/>
      <c r="EO726" s="133"/>
      <c r="EP726" s="133"/>
      <c r="EQ726" s="133"/>
      <c r="ER726" s="133"/>
      <c r="ES726" s="133"/>
      <c r="ET726" s="133"/>
      <c r="EU726" s="133"/>
      <c r="EV726" s="133"/>
      <c r="EW726" s="133"/>
      <c r="EX726" s="133"/>
      <c r="EY726" s="133"/>
      <c r="EZ726" s="133"/>
      <c r="FA726" s="133"/>
      <c r="FB726" s="133"/>
      <c r="FC726" s="133"/>
      <c r="FD726" s="133"/>
      <c r="FE726" s="133"/>
      <c r="FF726" s="133"/>
      <c r="FG726" s="133"/>
      <c r="FH726" s="133"/>
      <c r="FI726" s="133"/>
      <c r="FJ726" s="133"/>
      <c r="FK726" s="133"/>
      <c r="FL726" s="133"/>
      <c r="FM726" s="133"/>
      <c r="FN726" s="133"/>
      <c r="FO726" s="133"/>
      <c r="FP726" s="133"/>
      <c r="FQ726" s="133"/>
      <c r="FR726" s="133"/>
      <c r="FS726" s="133"/>
      <c r="FT726" s="133"/>
      <c r="FU726" s="133"/>
      <c r="FV726" s="133"/>
      <c r="FW726" s="133"/>
      <c r="FX726" s="133"/>
      <c r="FY726" s="133"/>
      <c r="FZ726" s="133"/>
      <c r="GA726" s="133"/>
      <c r="GB726" s="133"/>
      <c r="GC726" s="133"/>
      <c r="GD726" s="133"/>
      <c r="GE726" s="133"/>
      <c r="GF726" s="133"/>
      <c r="GG726" s="133"/>
      <c r="GH726" s="133"/>
      <c r="GI726" s="133"/>
      <c r="GJ726" s="133"/>
      <c r="GK726" s="133"/>
      <c r="GL726" s="133"/>
      <c r="GM726" s="133"/>
      <c r="GN726" s="133"/>
      <c r="GO726" s="133"/>
      <c r="GP726" s="133"/>
      <c r="GQ726" s="133"/>
      <c r="GR726" s="133"/>
      <c r="GS726" s="133"/>
    </row>
    <row r="727" spans="1:20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c r="CQ727" s="133"/>
      <c r="CR727" s="133"/>
      <c r="CS727" s="133"/>
      <c r="CT727" s="133"/>
      <c r="CU727" s="133"/>
      <c r="CV727" s="133"/>
      <c r="CW727" s="133"/>
      <c r="CX727" s="133"/>
      <c r="CY727" s="133"/>
      <c r="CZ727" s="133"/>
      <c r="DA727" s="133"/>
      <c r="DB727" s="133"/>
      <c r="DC727" s="133"/>
      <c r="DD727" s="133"/>
      <c r="DE727" s="133"/>
      <c r="DF727" s="133"/>
      <c r="DG727" s="133"/>
      <c r="DH727" s="133"/>
      <c r="DI727" s="133"/>
      <c r="DJ727" s="133"/>
      <c r="DK727" s="133"/>
      <c r="DL727" s="133"/>
      <c r="DM727" s="133"/>
      <c r="DN727" s="133"/>
      <c r="DO727" s="133"/>
      <c r="DP727" s="133"/>
      <c r="DQ727" s="133"/>
      <c r="DR727" s="133"/>
      <c r="DS727" s="133"/>
      <c r="DT727" s="133"/>
      <c r="DU727" s="133"/>
      <c r="DV727" s="133"/>
      <c r="DW727" s="133"/>
      <c r="DX727" s="133"/>
      <c r="DY727" s="133"/>
      <c r="DZ727" s="133"/>
      <c r="EA727" s="133"/>
      <c r="EB727" s="133"/>
      <c r="EC727" s="133"/>
      <c r="ED727" s="133"/>
      <c r="EE727" s="133"/>
      <c r="EF727" s="133"/>
      <c r="EG727" s="133"/>
      <c r="EH727" s="133"/>
      <c r="EI727" s="133"/>
      <c r="EJ727" s="133"/>
      <c r="EK727" s="133"/>
      <c r="EL727" s="133"/>
      <c r="EM727" s="133"/>
      <c r="EN727" s="133"/>
      <c r="EO727" s="133"/>
      <c r="EP727" s="133"/>
      <c r="EQ727" s="133"/>
      <c r="ER727" s="133"/>
      <c r="ES727" s="133"/>
      <c r="ET727" s="133"/>
      <c r="EU727" s="133"/>
      <c r="EV727" s="133"/>
      <c r="EW727" s="133"/>
      <c r="EX727" s="133"/>
      <c r="EY727" s="133"/>
      <c r="EZ727" s="133"/>
      <c r="FA727" s="133"/>
      <c r="FB727" s="133"/>
      <c r="FC727" s="133"/>
      <c r="FD727" s="133"/>
      <c r="FE727" s="133"/>
      <c r="FF727" s="133"/>
      <c r="FG727" s="133"/>
      <c r="FH727" s="133"/>
      <c r="FI727" s="133"/>
      <c r="FJ727" s="133"/>
      <c r="FK727" s="133"/>
      <c r="FL727" s="133"/>
      <c r="FM727" s="133"/>
      <c r="FN727" s="133"/>
      <c r="FO727" s="133"/>
      <c r="FP727" s="133"/>
      <c r="FQ727" s="133"/>
      <c r="FR727" s="133"/>
      <c r="FS727" s="133"/>
      <c r="FT727" s="133"/>
      <c r="FU727" s="133"/>
      <c r="FV727" s="133"/>
      <c r="FW727" s="133"/>
      <c r="FX727" s="133"/>
      <c r="FY727" s="133"/>
      <c r="FZ727" s="133"/>
      <c r="GA727" s="133"/>
      <c r="GB727" s="133"/>
      <c r="GC727" s="133"/>
      <c r="GD727" s="133"/>
      <c r="GE727" s="133"/>
      <c r="GF727" s="133"/>
      <c r="GG727" s="133"/>
      <c r="GH727" s="133"/>
      <c r="GI727" s="133"/>
      <c r="GJ727" s="133"/>
      <c r="GK727" s="133"/>
      <c r="GL727" s="133"/>
      <c r="GM727" s="133"/>
      <c r="GN727" s="133"/>
      <c r="GO727" s="133"/>
      <c r="GP727" s="133"/>
      <c r="GQ727" s="133"/>
      <c r="GR727" s="133"/>
      <c r="GS727" s="133"/>
    </row>
    <row r="728" spans="1:20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c r="CQ728" s="133"/>
      <c r="CR728" s="133"/>
      <c r="CS728" s="133"/>
      <c r="CT728" s="133"/>
      <c r="CU728" s="133"/>
      <c r="CV728" s="133"/>
      <c r="CW728" s="133"/>
      <c r="CX728" s="133"/>
      <c r="CY728" s="133"/>
      <c r="CZ728" s="133"/>
      <c r="DA728" s="133"/>
      <c r="DB728" s="133"/>
      <c r="DC728" s="133"/>
      <c r="DD728" s="133"/>
      <c r="DE728" s="133"/>
      <c r="DF728" s="133"/>
      <c r="DG728" s="133"/>
      <c r="DH728" s="133"/>
      <c r="DI728" s="133"/>
      <c r="DJ728" s="133"/>
      <c r="DK728" s="133"/>
      <c r="DL728" s="133"/>
      <c r="DM728" s="133"/>
      <c r="DN728" s="133"/>
      <c r="DO728" s="133"/>
      <c r="DP728" s="133"/>
      <c r="DQ728" s="133"/>
      <c r="DR728" s="133"/>
      <c r="DS728" s="133"/>
      <c r="DT728" s="133"/>
      <c r="DU728" s="133"/>
      <c r="DV728" s="133"/>
      <c r="DW728" s="133"/>
      <c r="DX728" s="133"/>
      <c r="DY728" s="133"/>
      <c r="DZ728" s="133"/>
      <c r="EA728" s="133"/>
      <c r="EB728" s="133"/>
      <c r="EC728" s="133"/>
      <c r="ED728" s="133"/>
      <c r="EE728" s="133"/>
      <c r="EF728" s="133"/>
      <c r="EG728" s="133"/>
      <c r="EH728" s="133"/>
      <c r="EI728" s="133"/>
      <c r="EJ728" s="133"/>
      <c r="EK728" s="133"/>
      <c r="EL728" s="133"/>
      <c r="EM728" s="133"/>
      <c r="EN728" s="133"/>
      <c r="EO728" s="133"/>
      <c r="EP728" s="133"/>
      <c r="EQ728" s="133"/>
      <c r="ER728" s="133"/>
      <c r="ES728" s="133"/>
      <c r="ET728" s="133"/>
      <c r="EU728" s="133"/>
      <c r="EV728" s="133"/>
      <c r="EW728" s="133"/>
      <c r="EX728" s="133"/>
      <c r="EY728" s="133"/>
      <c r="EZ728" s="133"/>
      <c r="FA728" s="133"/>
      <c r="FB728" s="133"/>
      <c r="FC728" s="133"/>
      <c r="FD728" s="133"/>
      <c r="FE728" s="133"/>
      <c r="FF728" s="133"/>
      <c r="FG728" s="133"/>
      <c r="FH728" s="133"/>
      <c r="FI728" s="133"/>
      <c r="FJ728" s="133"/>
      <c r="FK728" s="133"/>
      <c r="FL728" s="133"/>
      <c r="FM728" s="133"/>
      <c r="FN728" s="133"/>
      <c r="FO728" s="133"/>
      <c r="FP728" s="133"/>
      <c r="FQ728" s="133"/>
      <c r="FR728" s="133"/>
      <c r="FS728" s="133"/>
      <c r="FT728" s="133"/>
      <c r="FU728" s="133"/>
      <c r="FV728" s="133"/>
      <c r="FW728" s="133"/>
      <c r="FX728" s="133"/>
      <c r="FY728" s="133"/>
      <c r="FZ728" s="133"/>
      <c r="GA728" s="133"/>
      <c r="GB728" s="133"/>
      <c r="GC728" s="133"/>
      <c r="GD728" s="133"/>
      <c r="GE728" s="133"/>
      <c r="GF728" s="133"/>
      <c r="GG728" s="133"/>
      <c r="GH728" s="133"/>
      <c r="GI728" s="133"/>
      <c r="GJ728" s="133"/>
      <c r="GK728" s="133"/>
      <c r="GL728" s="133"/>
      <c r="GM728" s="133"/>
      <c r="GN728" s="133"/>
      <c r="GO728" s="133"/>
      <c r="GP728" s="133"/>
      <c r="GQ728" s="133"/>
      <c r="GR728" s="133"/>
      <c r="GS728" s="133"/>
    </row>
    <row r="729" spans="1:20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c r="CQ729" s="133"/>
      <c r="CR729" s="133"/>
      <c r="CS729" s="133"/>
      <c r="CT729" s="133"/>
      <c r="CU729" s="133"/>
      <c r="CV729" s="133"/>
      <c r="CW729" s="133"/>
      <c r="CX729" s="133"/>
      <c r="CY729" s="133"/>
      <c r="CZ729" s="133"/>
      <c r="DA729" s="133"/>
      <c r="DB729" s="133"/>
      <c r="DC729" s="133"/>
      <c r="DD729" s="133"/>
      <c r="DE729" s="133"/>
      <c r="DF729" s="133"/>
      <c r="DG729" s="133"/>
      <c r="DH729" s="133"/>
      <c r="DI729" s="133"/>
      <c r="DJ729" s="133"/>
      <c r="DK729" s="133"/>
      <c r="DL729" s="133"/>
      <c r="DM729" s="133"/>
      <c r="DN729" s="133"/>
      <c r="DO729" s="133"/>
      <c r="DP729" s="133"/>
      <c r="DQ729" s="133"/>
      <c r="DR729" s="133"/>
      <c r="DS729" s="133"/>
      <c r="DT729" s="133"/>
      <c r="DU729" s="133"/>
      <c r="DV729" s="133"/>
      <c r="DW729" s="133"/>
      <c r="DX729" s="133"/>
      <c r="DY729" s="133"/>
      <c r="DZ729" s="133"/>
      <c r="EA729" s="133"/>
      <c r="EB729" s="133"/>
      <c r="EC729" s="133"/>
      <c r="ED729" s="133"/>
      <c r="EE729" s="133"/>
      <c r="EF729" s="133"/>
      <c r="EG729" s="133"/>
      <c r="EH729" s="133"/>
      <c r="EI729" s="133"/>
      <c r="EJ729" s="133"/>
      <c r="EK729" s="133"/>
      <c r="EL729" s="133"/>
      <c r="EM729" s="133"/>
      <c r="EN729" s="133"/>
      <c r="EO729" s="133"/>
      <c r="EP729" s="133"/>
      <c r="EQ729" s="133"/>
      <c r="ER729" s="133"/>
      <c r="ES729" s="133"/>
      <c r="ET729" s="133"/>
      <c r="EU729" s="133"/>
      <c r="EV729" s="133"/>
      <c r="EW729" s="133"/>
      <c r="EX729" s="133"/>
      <c r="EY729" s="133"/>
      <c r="EZ729" s="133"/>
      <c r="FA729" s="133"/>
      <c r="FB729" s="133"/>
      <c r="FC729" s="133"/>
      <c r="FD729" s="133"/>
      <c r="FE729" s="133"/>
      <c r="FF729" s="133"/>
      <c r="FG729" s="133"/>
      <c r="FH729" s="133"/>
      <c r="FI729" s="133"/>
      <c r="FJ729" s="133"/>
      <c r="FK729" s="133"/>
      <c r="FL729" s="133"/>
      <c r="FM729" s="133"/>
      <c r="FN729" s="133"/>
      <c r="FO729" s="133"/>
      <c r="FP729" s="133"/>
      <c r="FQ729" s="133"/>
      <c r="FR729" s="133"/>
      <c r="FS729" s="133"/>
      <c r="FT729" s="133"/>
      <c r="FU729" s="133"/>
      <c r="FV729" s="133"/>
      <c r="FW729" s="133"/>
      <c r="FX729" s="133"/>
      <c r="FY729" s="133"/>
      <c r="FZ729" s="133"/>
      <c r="GA729" s="133"/>
      <c r="GB729" s="133"/>
      <c r="GC729" s="133"/>
      <c r="GD729" s="133"/>
      <c r="GE729" s="133"/>
      <c r="GF729" s="133"/>
      <c r="GG729" s="133"/>
      <c r="GH729" s="133"/>
      <c r="GI729" s="133"/>
      <c r="GJ729" s="133"/>
      <c r="GK729" s="133"/>
      <c r="GL729" s="133"/>
      <c r="GM729" s="133"/>
      <c r="GN729" s="133"/>
      <c r="GO729" s="133"/>
      <c r="GP729" s="133"/>
      <c r="GQ729" s="133"/>
      <c r="GR729" s="133"/>
      <c r="GS729" s="133"/>
    </row>
    <row r="730" spans="1:20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3"/>
      <c r="AY730" s="133"/>
      <c r="AZ730" s="133"/>
      <c r="BA730" s="133"/>
      <c r="BB730" s="133"/>
      <c r="BC730" s="133"/>
      <c r="BD730" s="133"/>
      <c r="BE730" s="133"/>
      <c r="BF730" s="133"/>
      <c r="BG730" s="133"/>
      <c r="BH730" s="133"/>
      <c r="BI730" s="133"/>
      <c r="BJ730" s="133"/>
      <c r="BK730" s="133"/>
      <c r="BL730" s="133"/>
      <c r="BM730" s="133"/>
      <c r="BN730" s="133"/>
      <c r="BO730" s="133"/>
      <c r="BP730" s="133"/>
      <c r="BQ730" s="133"/>
      <c r="BR730" s="133"/>
      <c r="BS730" s="133"/>
      <c r="BT730" s="133"/>
      <c r="BU730" s="133"/>
      <c r="BV730" s="133"/>
      <c r="BW730" s="133"/>
      <c r="BX730" s="133"/>
      <c r="BY730" s="133"/>
      <c r="BZ730" s="133"/>
      <c r="CA730" s="133"/>
      <c r="CB730" s="133"/>
      <c r="CC730" s="133"/>
      <c r="CD730" s="133"/>
      <c r="CE730" s="133"/>
      <c r="CF730" s="133"/>
      <c r="CG730" s="133"/>
      <c r="CH730" s="133"/>
      <c r="CI730" s="133"/>
      <c r="CJ730" s="133"/>
      <c r="CK730" s="133"/>
      <c r="CL730" s="133"/>
      <c r="CM730" s="133"/>
      <c r="CN730" s="133"/>
      <c r="CO730" s="133"/>
      <c r="CP730" s="133"/>
      <c r="CQ730" s="133"/>
      <c r="CR730" s="133"/>
      <c r="CS730" s="133"/>
      <c r="CT730" s="133"/>
      <c r="CU730" s="133"/>
      <c r="CV730" s="133"/>
      <c r="CW730" s="133"/>
      <c r="CX730" s="133"/>
      <c r="CY730" s="133"/>
      <c r="CZ730" s="133"/>
      <c r="DA730" s="133"/>
      <c r="DB730" s="133"/>
      <c r="DC730" s="133"/>
      <c r="DD730" s="133"/>
      <c r="DE730" s="133"/>
      <c r="DF730" s="133"/>
      <c r="DG730" s="133"/>
      <c r="DH730" s="133"/>
      <c r="DI730" s="133"/>
      <c r="DJ730" s="133"/>
      <c r="DK730" s="133"/>
      <c r="DL730" s="133"/>
      <c r="DM730" s="133"/>
      <c r="DN730" s="133"/>
      <c r="DO730" s="133"/>
      <c r="DP730" s="133"/>
      <c r="DQ730" s="133"/>
      <c r="DR730" s="133"/>
      <c r="DS730" s="133"/>
      <c r="DT730" s="133"/>
      <c r="DU730" s="133"/>
      <c r="DV730" s="133"/>
      <c r="DW730" s="133"/>
      <c r="DX730" s="133"/>
      <c r="DY730" s="133"/>
      <c r="DZ730" s="133"/>
      <c r="EA730" s="133"/>
      <c r="EB730" s="133"/>
      <c r="EC730" s="133"/>
      <c r="ED730" s="133"/>
      <c r="EE730" s="133"/>
      <c r="EF730" s="133"/>
      <c r="EG730" s="133"/>
      <c r="EH730" s="133"/>
      <c r="EI730" s="133"/>
      <c r="EJ730" s="133"/>
      <c r="EK730" s="133"/>
      <c r="EL730" s="133"/>
      <c r="EM730" s="133"/>
      <c r="EN730" s="133"/>
      <c r="EO730" s="133"/>
      <c r="EP730" s="133"/>
      <c r="EQ730" s="133"/>
      <c r="ER730" s="133"/>
      <c r="ES730" s="133"/>
      <c r="ET730" s="133"/>
      <c r="EU730" s="133"/>
      <c r="EV730" s="133"/>
      <c r="EW730" s="133"/>
      <c r="EX730" s="133"/>
      <c r="EY730" s="133"/>
      <c r="EZ730" s="133"/>
      <c r="FA730" s="133"/>
      <c r="FB730" s="133"/>
      <c r="FC730" s="133"/>
      <c r="FD730" s="133"/>
      <c r="FE730" s="133"/>
      <c r="FF730" s="133"/>
      <c r="FG730" s="133"/>
      <c r="FH730" s="133"/>
      <c r="FI730" s="133"/>
      <c r="FJ730" s="133"/>
      <c r="FK730" s="133"/>
      <c r="FL730" s="133"/>
      <c r="FM730" s="133"/>
      <c r="FN730" s="133"/>
      <c r="FO730" s="133"/>
      <c r="FP730" s="133"/>
      <c r="FQ730" s="133"/>
      <c r="FR730" s="133"/>
      <c r="FS730" s="133"/>
      <c r="FT730" s="133"/>
      <c r="FU730" s="133"/>
      <c r="FV730" s="133"/>
      <c r="FW730" s="133"/>
      <c r="FX730" s="133"/>
      <c r="FY730" s="133"/>
      <c r="FZ730" s="133"/>
      <c r="GA730" s="133"/>
      <c r="GB730" s="133"/>
      <c r="GC730" s="133"/>
      <c r="GD730" s="133"/>
      <c r="GE730" s="133"/>
      <c r="GF730" s="133"/>
      <c r="GG730" s="133"/>
      <c r="GH730" s="133"/>
      <c r="GI730" s="133"/>
      <c r="GJ730" s="133"/>
      <c r="GK730" s="133"/>
      <c r="GL730" s="133"/>
      <c r="GM730" s="133"/>
      <c r="GN730" s="133"/>
      <c r="GO730" s="133"/>
      <c r="GP730" s="133"/>
      <c r="GQ730" s="133"/>
      <c r="GR730" s="133"/>
      <c r="GS730" s="133"/>
    </row>
    <row r="731" spans="1:20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c r="CQ731" s="133"/>
      <c r="CR731" s="133"/>
      <c r="CS731" s="133"/>
      <c r="CT731" s="133"/>
      <c r="CU731" s="133"/>
      <c r="CV731" s="133"/>
      <c r="CW731" s="133"/>
      <c r="CX731" s="133"/>
      <c r="CY731" s="133"/>
      <c r="CZ731" s="133"/>
      <c r="DA731" s="133"/>
      <c r="DB731" s="133"/>
      <c r="DC731" s="133"/>
      <c r="DD731" s="133"/>
      <c r="DE731" s="133"/>
      <c r="DF731" s="133"/>
      <c r="DG731" s="133"/>
      <c r="DH731" s="133"/>
      <c r="DI731" s="133"/>
      <c r="DJ731" s="133"/>
      <c r="DK731" s="133"/>
      <c r="DL731" s="133"/>
      <c r="DM731" s="133"/>
      <c r="DN731" s="133"/>
      <c r="DO731" s="133"/>
      <c r="DP731" s="133"/>
      <c r="DQ731" s="133"/>
      <c r="DR731" s="133"/>
      <c r="DS731" s="133"/>
      <c r="DT731" s="133"/>
      <c r="DU731" s="133"/>
      <c r="DV731" s="133"/>
      <c r="DW731" s="133"/>
      <c r="DX731" s="133"/>
      <c r="DY731" s="133"/>
      <c r="DZ731" s="133"/>
      <c r="EA731" s="133"/>
      <c r="EB731" s="133"/>
      <c r="EC731" s="133"/>
      <c r="ED731" s="133"/>
      <c r="EE731" s="133"/>
      <c r="EF731" s="133"/>
      <c r="EG731" s="133"/>
      <c r="EH731" s="133"/>
      <c r="EI731" s="133"/>
      <c r="EJ731" s="133"/>
      <c r="EK731" s="133"/>
      <c r="EL731" s="133"/>
      <c r="EM731" s="133"/>
      <c r="EN731" s="133"/>
      <c r="EO731" s="133"/>
      <c r="EP731" s="133"/>
      <c r="EQ731" s="133"/>
      <c r="ER731" s="133"/>
      <c r="ES731" s="133"/>
      <c r="ET731" s="133"/>
      <c r="EU731" s="133"/>
      <c r="EV731" s="133"/>
      <c r="EW731" s="133"/>
      <c r="EX731" s="133"/>
      <c r="EY731" s="133"/>
      <c r="EZ731" s="133"/>
      <c r="FA731" s="133"/>
      <c r="FB731" s="133"/>
      <c r="FC731" s="133"/>
      <c r="FD731" s="133"/>
      <c r="FE731" s="133"/>
      <c r="FF731" s="133"/>
      <c r="FG731" s="133"/>
      <c r="FH731" s="133"/>
      <c r="FI731" s="133"/>
      <c r="FJ731" s="133"/>
      <c r="FK731" s="133"/>
      <c r="FL731" s="133"/>
      <c r="FM731" s="133"/>
      <c r="FN731" s="133"/>
      <c r="FO731" s="133"/>
      <c r="FP731" s="133"/>
      <c r="FQ731" s="133"/>
      <c r="FR731" s="133"/>
      <c r="FS731" s="133"/>
      <c r="FT731" s="133"/>
      <c r="FU731" s="133"/>
      <c r="FV731" s="133"/>
      <c r="FW731" s="133"/>
      <c r="FX731" s="133"/>
      <c r="FY731" s="133"/>
      <c r="FZ731" s="133"/>
      <c r="GA731" s="133"/>
      <c r="GB731" s="133"/>
      <c r="GC731" s="133"/>
      <c r="GD731" s="133"/>
      <c r="GE731" s="133"/>
      <c r="GF731" s="133"/>
      <c r="GG731" s="133"/>
      <c r="GH731" s="133"/>
      <c r="GI731" s="133"/>
      <c r="GJ731" s="133"/>
      <c r="GK731" s="133"/>
      <c r="GL731" s="133"/>
      <c r="GM731" s="133"/>
      <c r="GN731" s="133"/>
      <c r="GO731" s="133"/>
      <c r="GP731" s="133"/>
      <c r="GQ731" s="133"/>
      <c r="GR731" s="133"/>
      <c r="GS731" s="133"/>
    </row>
    <row r="732" spans="1:20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c r="CQ732" s="133"/>
      <c r="CR732" s="133"/>
      <c r="CS732" s="133"/>
      <c r="CT732" s="133"/>
      <c r="CU732" s="133"/>
      <c r="CV732" s="133"/>
      <c r="CW732" s="133"/>
      <c r="CX732" s="133"/>
      <c r="CY732" s="133"/>
      <c r="CZ732" s="133"/>
      <c r="DA732" s="133"/>
      <c r="DB732" s="133"/>
      <c r="DC732" s="133"/>
      <c r="DD732" s="133"/>
      <c r="DE732" s="133"/>
      <c r="DF732" s="133"/>
      <c r="DG732" s="133"/>
      <c r="DH732" s="133"/>
      <c r="DI732" s="133"/>
      <c r="DJ732" s="133"/>
      <c r="DK732" s="133"/>
      <c r="DL732" s="133"/>
      <c r="DM732" s="133"/>
      <c r="DN732" s="133"/>
      <c r="DO732" s="133"/>
      <c r="DP732" s="133"/>
      <c r="DQ732" s="133"/>
      <c r="DR732" s="133"/>
      <c r="DS732" s="133"/>
      <c r="DT732" s="133"/>
      <c r="DU732" s="133"/>
      <c r="DV732" s="133"/>
      <c r="DW732" s="133"/>
      <c r="DX732" s="133"/>
      <c r="DY732" s="133"/>
      <c r="DZ732" s="133"/>
      <c r="EA732" s="133"/>
      <c r="EB732" s="133"/>
      <c r="EC732" s="133"/>
      <c r="ED732" s="133"/>
      <c r="EE732" s="133"/>
      <c r="EF732" s="133"/>
      <c r="EG732" s="133"/>
      <c r="EH732" s="133"/>
      <c r="EI732" s="133"/>
      <c r="EJ732" s="133"/>
      <c r="EK732" s="133"/>
      <c r="EL732" s="133"/>
      <c r="EM732" s="133"/>
      <c r="EN732" s="133"/>
      <c r="EO732" s="133"/>
      <c r="EP732" s="133"/>
      <c r="EQ732" s="133"/>
      <c r="ER732" s="133"/>
      <c r="ES732" s="133"/>
      <c r="ET732" s="133"/>
      <c r="EU732" s="133"/>
      <c r="EV732" s="133"/>
      <c r="EW732" s="133"/>
      <c r="EX732" s="133"/>
      <c r="EY732" s="133"/>
      <c r="EZ732" s="133"/>
      <c r="FA732" s="133"/>
      <c r="FB732" s="133"/>
      <c r="FC732" s="133"/>
      <c r="FD732" s="133"/>
      <c r="FE732" s="133"/>
      <c r="FF732" s="133"/>
      <c r="FG732" s="133"/>
      <c r="FH732" s="133"/>
      <c r="FI732" s="133"/>
      <c r="FJ732" s="133"/>
      <c r="FK732" s="133"/>
      <c r="FL732" s="133"/>
      <c r="FM732" s="133"/>
      <c r="FN732" s="133"/>
      <c r="FO732" s="133"/>
      <c r="FP732" s="133"/>
      <c r="FQ732" s="133"/>
      <c r="FR732" s="133"/>
      <c r="FS732" s="133"/>
      <c r="FT732" s="133"/>
      <c r="FU732" s="133"/>
      <c r="FV732" s="133"/>
      <c r="FW732" s="133"/>
      <c r="FX732" s="133"/>
      <c r="FY732" s="133"/>
      <c r="FZ732" s="133"/>
      <c r="GA732" s="133"/>
      <c r="GB732" s="133"/>
      <c r="GC732" s="133"/>
      <c r="GD732" s="133"/>
      <c r="GE732" s="133"/>
      <c r="GF732" s="133"/>
      <c r="GG732" s="133"/>
      <c r="GH732" s="133"/>
      <c r="GI732" s="133"/>
      <c r="GJ732" s="133"/>
      <c r="GK732" s="133"/>
      <c r="GL732" s="133"/>
      <c r="GM732" s="133"/>
      <c r="GN732" s="133"/>
      <c r="GO732" s="133"/>
      <c r="GP732" s="133"/>
      <c r="GQ732" s="133"/>
      <c r="GR732" s="133"/>
      <c r="GS732" s="133"/>
    </row>
    <row r="733" spans="1:20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c r="CQ733" s="133"/>
      <c r="CR733" s="133"/>
      <c r="CS733" s="133"/>
      <c r="CT733" s="133"/>
      <c r="CU733" s="133"/>
      <c r="CV733" s="133"/>
      <c r="CW733" s="133"/>
      <c r="CX733" s="133"/>
      <c r="CY733" s="133"/>
      <c r="CZ733" s="133"/>
      <c r="DA733" s="133"/>
      <c r="DB733" s="133"/>
      <c r="DC733" s="133"/>
      <c r="DD733" s="133"/>
      <c r="DE733" s="133"/>
      <c r="DF733" s="133"/>
      <c r="DG733" s="133"/>
      <c r="DH733" s="133"/>
      <c r="DI733" s="133"/>
      <c r="DJ733" s="133"/>
      <c r="DK733" s="133"/>
      <c r="DL733" s="133"/>
      <c r="DM733" s="133"/>
      <c r="DN733" s="133"/>
      <c r="DO733" s="133"/>
      <c r="DP733" s="133"/>
      <c r="DQ733" s="133"/>
      <c r="DR733" s="133"/>
      <c r="DS733" s="133"/>
      <c r="DT733" s="133"/>
      <c r="DU733" s="133"/>
      <c r="DV733" s="133"/>
      <c r="DW733" s="133"/>
      <c r="DX733" s="133"/>
      <c r="DY733" s="133"/>
      <c r="DZ733" s="133"/>
      <c r="EA733" s="133"/>
      <c r="EB733" s="133"/>
      <c r="EC733" s="133"/>
      <c r="ED733" s="133"/>
      <c r="EE733" s="133"/>
      <c r="EF733" s="133"/>
      <c r="EG733" s="133"/>
      <c r="EH733" s="133"/>
      <c r="EI733" s="133"/>
      <c r="EJ733" s="133"/>
      <c r="EK733" s="133"/>
      <c r="EL733" s="133"/>
      <c r="EM733" s="133"/>
      <c r="EN733" s="133"/>
      <c r="EO733" s="133"/>
      <c r="EP733" s="133"/>
      <c r="EQ733" s="133"/>
      <c r="ER733" s="133"/>
      <c r="ES733" s="133"/>
      <c r="ET733" s="133"/>
      <c r="EU733" s="133"/>
      <c r="EV733" s="133"/>
      <c r="EW733" s="133"/>
      <c r="EX733" s="133"/>
      <c r="EY733" s="133"/>
      <c r="EZ733" s="133"/>
      <c r="FA733" s="133"/>
      <c r="FB733" s="133"/>
      <c r="FC733" s="133"/>
      <c r="FD733" s="133"/>
      <c r="FE733" s="133"/>
      <c r="FF733" s="133"/>
      <c r="FG733" s="133"/>
      <c r="FH733" s="133"/>
      <c r="FI733" s="133"/>
      <c r="FJ733" s="133"/>
      <c r="FK733" s="133"/>
      <c r="FL733" s="133"/>
      <c r="FM733" s="133"/>
      <c r="FN733" s="133"/>
      <c r="FO733" s="133"/>
      <c r="FP733" s="133"/>
      <c r="FQ733" s="133"/>
      <c r="FR733" s="133"/>
      <c r="FS733" s="133"/>
      <c r="FT733" s="133"/>
      <c r="FU733" s="133"/>
      <c r="FV733" s="133"/>
      <c r="FW733" s="133"/>
      <c r="FX733" s="133"/>
      <c r="FY733" s="133"/>
      <c r="FZ733" s="133"/>
      <c r="GA733" s="133"/>
      <c r="GB733" s="133"/>
      <c r="GC733" s="133"/>
      <c r="GD733" s="133"/>
      <c r="GE733" s="133"/>
      <c r="GF733" s="133"/>
      <c r="GG733" s="133"/>
      <c r="GH733" s="133"/>
      <c r="GI733" s="133"/>
      <c r="GJ733" s="133"/>
      <c r="GK733" s="133"/>
      <c r="GL733" s="133"/>
      <c r="GM733" s="133"/>
      <c r="GN733" s="133"/>
      <c r="GO733" s="133"/>
      <c r="GP733" s="133"/>
      <c r="GQ733" s="133"/>
      <c r="GR733" s="133"/>
      <c r="GS733" s="133"/>
    </row>
    <row r="734" spans="1:20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c r="CQ734" s="133"/>
      <c r="CR734" s="133"/>
      <c r="CS734" s="133"/>
      <c r="CT734" s="133"/>
      <c r="CU734" s="133"/>
      <c r="CV734" s="133"/>
      <c r="CW734" s="133"/>
      <c r="CX734" s="133"/>
      <c r="CY734" s="133"/>
      <c r="CZ734" s="133"/>
      <c r="DA734" s="133"/>
      <c r="DB734" s="133"/>
      <c r="DC734" s="133"/>
      <c r="DD734" s="133"/>
      <c r="DE734" s="133"/>
      <c r="DF734" s="133"/>
      <c r="DG734" s="133"/>
      <c r="DH734" s="133"/>
      <c r="DI734" s="133"/>
      <c r="DJ734" s="133"/>
      <c r="DK734" s="133"/>
      <c r="DL734" s="133"/>
      <c r="DM734" s="133"/>
      <c r="DN734" s="133"/>
      <c r="DO734" s="133"/>
      <c r="DP734" s="133"/>
      <c r="DQ734" s="133"/>
      <c r="DR734" s="133"/>
      <c r="DS734" s="133"/>
      <c r="DT734" s="133"/>
      <c r="DU734" s="133"/>
      <c r="DV734" s="133"/>
      <c r="DW734" s="133"/>
      <c r="DX734" s="133"/>
      <c r="DY734" s="133"/>
      <c r="DZ734" s="133"/>
      <c r="EA734" s="133"/>
      <c r="EB734" s="133"/>
      <c r="EC734" s="133"/>
      <c r="ED734" s="133"/>
      <c r="EE734" s="133"/>
      <c r="EF734" s="133"/>
      <c r="EG734" s="133"/>
      <c r="EH734" s="133"/>
      <c r="EI734" s="133"/>
      <c r="EJ734" s="133"/>
      <c r="EK734" s="133"/>
      <c r="EL734" s="133"/>
      <c r="EM734" s="133"/>
      <c r="EN734" s="133"/>
      <c r="EO734" s="133"/>
      <c r="EP734" s="133"/>
      <c r="EQ734" s="133"/>
      <c r="ER734" s="133"/>
      <c r="ES734" s="133"/>
      <c r="ET734" s="133"/>
      <c r="EU734" s="133"/>
      <c r="EV734" s="133"/>
      <c r="EW734" s="133"/>
      <c r="EX734" s="133"/>
      <c r="EY734" s="133"/>
      <c r="EZ734" s="133"/>
      <c r="FA734" s="133"/>
      <c r="FB734" s="133"/>
      <c r="FC734" s="133"/>
      <c r="FD734" s="133"/>
      <c r="FE734" s="133"/>
      <c r="FF734" s="133"/>
      <c r="FG734" s="133"/>
      <c r="FH734" s="133"/>
      <c r="FI734" s="133"/>
      <c r="FJ734" s="133"/>
      <c r="FK734" s="133"/>
      <c r="FL734" s="133"/>
      <c r="FM734" s="133"/>
      <c r="FN734" s="133"/>
      <c r="FO734" s="133"/>
      <c r="FP734" s="133"/>
      <c r="FQ734" s="133"/>
      <c r="FR734" s="133"/>
      <c r="FS734" s="133"/>
      <c r="FT734" s="133"/>
      <c r="FU734" s="133"/>
      <c r="FV734" s="133"/>
      <c r="FW734" s="133"/>
      <c r="FX734" s="133"/>
      <c r="FY734" s="133"/>
      <c r="FZ734" s="133"/>
      <c r="GA734" s="133"/>
      <c r="GB734" s="133"/>
      <c r="GC734" s="133"/>
      <c r="GD734" s="133"/>
      <c r="GE734" s="133"/>
      <c r="GF734" s="133"/>
      <c r="GG734" s="133"/>
      <c r="GH734" s="133"/>
      <c r="GI734" s="133"/>
      <c r="GJ734" s="133"/>
      <c r="GK734" s="133"/>
      <c r="GL734" s="133"/>
      <c r="GM734" s="133"/>
      <c r="GN734" s="133"/>
      <c r="GO734" s="133"/>
      <c r="GP734" s="133"/>
      <c r="GQ734" s="133"/>
      <c r="GR734" s="133"/>
      <c r="GS734" s="133"/>
    </row>
    <row r="735" spans="1:20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c r="CQ735" s="133"/>
      <c r="CR735" s="133"/>
      <c r="CS735" s="133"/>
      <c r="CT735" s="133"/>
      <c r="CU735" s="133"/>
      <c r="CV735" s="133"/>
      <c r="CW735" s="133"/>
      <c r="CX735" s="133"/>
      <c r="CY735" s="133"/>
      <c r="CZ735" s="133"/>
      <c r="DA735" s="133"/>
      <c r="DB735" s="133"/>
      <c r="DC735" s="133"/>
      <c r="DD735" s="133"/>
      <c r="DE735" s="133"/>
      <c r="DF735" s="133"/>
      <c r="DG735" s="133"/>
      <c r="DH735" s="133"/>
      <c r="DI735" s="133"/>
      <c r="DJ735" s="133"/>
      <c r="DK735" s="133"/>
      <c r="DL735" s="133"/>
      <c r="DM735" s="133"/>
      <c r="DN735" s="133"/>
      <c r="DO735" s="133"/>
      <c r="DP735" s="133"/>
      <c r="DQ735" s="133"/>
      <c r="DR735" s="133"/>
      <c r="DS735" s="133"/>
      <c r="DT735" s="133"/>
      <c r="DU735" s="133"/>
      <c r="DV735" s="133"/>
      <c r="DW735" s="133"/>
      <c r="DX735" s="133"/>
      <c r="DY735" s="133"/>
      <c r="DZ735" s="133"/>
      <c r="EA735" s="133"/>
      <c r="EB735" s="133"/>
      <c r="EC735" s="133"/>
      <c r="ED735" s="133"/>
      <c r="EE735" s="133"/>
      <c r="EF735" s="133"/>
      <c r="EG735" s="133"/>
      <c r="EH735" s="133"/>
      <c r="EI735" s="133"/>
      <c r="EJ735" s="133"/>
      <c r="EK735" s="133"/>
      <c r="EL735" s="133"/>
      <c r="EM735" s="133"/>
      <c r="EN735" s="133"/>
      <c r="EO735" s="133"/>
      <c r="EP735" s="133"/>
      <c r="EQ735" s="133"/>
      <c r="ER735" s="133"/>
      <c r="ES735" s="133"/>
      <c r="ET735" s="133"/>
      <c r="EU735" s="133"/>
      <c r="EV735" s="133"/>
      <c r="EW735" s="133"/>
      <c r="EX735" s="133"/>
      <c r="EY735" s="133"/>
      <c r="EZ735" s="133"/>
      <c r="FA735" s="133"/>
      <c r="FB735" s="133"/>
      <c r="FC735" s="133"/>
      <c r="FD735" s="133"/>
      <c r="FE735" s="133"/>
      <c r="FF735" s="133"/>
      <c r="FG735" s="133"/>
      <c r="FH735" s="133"/>
      <c r="FI735" s="133"/>
      <c r="FJ735" s="133"/>
      <c r="FK735" s="133"/>
      <c r="FL735" s="133"/>
      <c r="FM735" s="133"/>
      <c r="FN735" s="133"/>
      <c r="FO735" s="133"/>
      <c r="FP735" s="133"/>
      <c r="FQ735" s="133"/>
      <c r="FR735" s="133"/>
      <c r="FS735" s="133"/>
      <c r="FT735" s="133"/>
      <c r="FU735" s="133"/>
      <c r="FV735" s="133"/>
      <c r="FW735" s="133"/>
      <c r="FX735" s="133"/>
      <c r="FY735" s="133"/>
      <c r="FZ735" s="133"/>
      <c r="GA735" s="133"/>
      <c r="GB735" s="133"/>
      <c r="GC735" s="133"/>
      <c r="GD735" s="133"/>
      <c r="GE735" s="133"/>
      <c r="GF735" s="133"/>
      <c r="GG735" s="133"/>
      <c r="GH735" s="133"/>
      <c r="GI735" s="133"/>
      <c r="GJ735" s="133"/>
      <c r="GK735" s="133"/>
      <c r="GL735" s="133"/>
      <c r="GM735" s="133"/>
      <c r="GN735" s="133"/>
      <c r="GO735" s="133"/>
      <c r="GP735" s="133"/>
      <c r="GQ735" s="133"/>
      <c r="GR735" s="133"/>
      <c r="GS735" s="133"/>
    </row>
    <row r="736" spans="1:20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c r="CQ736" s="133"/>
      <c r="CR736" s="133"/>
      <c r="CS736" s="133"/>
      <c r="CT736" s="133"/>
      <c r="CU736" s="133"/>
      <c r="CV736" s="133"/>
      <c r="CW736" s="133"/>
      <c r="CX736" s="133"/>
      <c r="CY736" s="133"/>
      <c r="CZ736" s="133"/>
      <c r="DA736" s="133"/>
      <c r="DB736" s="133"/>
      <c r="DC736" s="133"/>
      <c r="DD736" s="133"/>
      <c r="DE736" s="133"/>
      <c r="DF736" s="133"/>
      <c r="DG736" s="133"/>
      <c r="DH736" s="133"/>
      <c r="DI736" s="133"/>
      <c r="DJ736" s="133"/>
      <c r="DK736" s="133"/>
      <c r="DL736" s="133"/>
      <c r="DM736" s="133"/>
      <c r="DN736" s="133"/>
      <c r="DO736" s="133"/>
      <c r="DP736" s="133"/>
      <c r="DQ736" s="133"/>
      <c r="DR736" s="133"/>
      <c r="DS736" s="133"/>
      <c r="DT736" s="133"/>
      <c r="DU736" s="133"/>
      <c r="DV736" s="133"/>
      <c r="DW736" s="133"/>
      <c r="DX736" s="133"/>
      <c r="DY736" s="133"/>
      <c r="DZ736" s="133"/>
      <c r="EA736" s="133"/>
      <c r="EB736" s="133"/>
      <c r="EC736" s="133"/>
      <c r="ED736" s="133"/>
      <c r="EE736" s="133"/>
      <c r="EF736" s="133"/>
      <c r="EG736" s="133"/>
      <c r="EH736" s="133"/>
      <c r="EI736" s="133"/>
      <c r="EJ736" s="133"/>
      <c r="EK736" s="133"/>
      <c r="EL736" s="133"/>
      <c r="EM736" s="133"/>
      <c r="EN736" s="133"/>
      <c r="EO736" s="133"/>
      <c r="EP736" s="133"/>
      <c r="EQ736" s="133"/>
      <c r="ER736" s="133"/>
      <c r="ES736" s="133"/>
      <c r="ET736" s="133"/>
      <c r="EU736" s="133"/>
      <c r="EV736" s="133"/>
      <c r="EW736" s="133"/>
      <c r="EX736" s="133"/>
      <c r="EY736" s="133"/>
      <c r="EZ736" s="133"/>
      <c r="FA736" s="133"/>
      <c r="FB736" s="133"/>
      <c r="FC736" s="133"/>
      <c r="FD736" s="133"/>
      <c r="FE736" s="133"/>
      <c r="FF736" s="133"/>
      <c r="FG736" s="133"/>
      <c r="FH736" s="133"/>
      <c r="FI736" s="133"/>
      <c r="FJ736" s="133"/>
      <c r="FK736" s="133"/>
      <c r="FL736" s="133"/>
      <c r="FM736" s="133"/>
      <c r="FN736" s="133"/>
      <c r="FO736" s="133"/>
      <c r="FP736" s="133"/>
      <c r="FQ736" s="133"/>
      <c r="FR736" s="133"/>
      <c r="FS736" s="133"/>
      <c r="FT736" s="133"/>
      <c r="FU736" s="133"/>
      <c r="FV736" s="133"/>
      <c r="FW736" s="133"/>
      <c r="FX736" s="133"/>
      <c r="FY736" s="133"/>
      <c r="FZ736" s="133"/>
      <c r="GA736" s="133"/>
      <c r="GB736" s="133"/>
      <c r="GC736" s="133"/>
      <c r="GD736" s="133"/>
      <c r="GE736" s="133"/>
      <c r="GF736" s="133"/>
      <c r="GG736" s="133"/>
      <c r="GH736" s="133"/>
      <c r="GI736" s="133"/>
      <c r="GJ736" s="133"/>
      <c r="GK736" s="133"/>
      <c r="GL736" s="133"/>
      <c r="GM736" s="133"/>
      <c r="GN736" s="133"/>
      <c r="GO736" s="133"/>
      <c r="GP736" s="133"/>
      <c r="GQ736" s="133"/>
      <c r="GR736" s="133"/>
      <c r="GS736" s="133"/>
    </row>
    <row r="737" spans="1:20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c r="CQ737" s="133"/>
      <c r="CR737" s="133"/>
      <c r="CS737" s="133"/>
      <c r="CT737" s="133"/>
      <c r="CU737" s="133"/>
      <c r="CV737" s="133"/>
      <c r="CW737" s="133"/>
      <c r="CX737" s="133"/>
      <c r="CY737" s="133"/>
      <c r="CZ737" s="133"/>
      <c r="DA737" s="133"/>
      <c r="DB737" s="133"/>
      <c r="DC737" s="133"/>
      <c r="DD737" s="133"/>
      <c r="DE737" s="133"/>
      <c r="DF737" s="133"/>
      <c r="DG737" s="133"/>
      <c r="DH737" s="133"/>
      <c r="DI737" s="133"/>
      <c r="DJ737" s="133"/>
      <c r="DK737" s="133"/>
      <c r="DL737" s="133"/>
      <c r="DM737" s="133"/>
      <c r="DN737" s="133"/>
      <c r="DO737" s="133"/>
      <c r="DP737" s="133"/>
      <c r="DQ737" s="133"/>
      <c r="DR737" s="133"/>
      <c r="DS737" s="133"/>
      <c r="DT737" s="133"/>
      <c r="DU737" s="133"/>
      <c r="DV737" s="133"/>
      <c r="DW737" s="133"/>
      <c r="DX737" s="133"/>
      <c r="DY737" s="133"/>
      <c r="DZ737" s="133"/>
      <c r="EA737" s="133"/>
      <c r="EB737" s="133"/>
      <c r="EC737" s="133"/>
      <c r="ED737" s="133"/>
      <c r="EE737" s="133"/>
      <c r="EF737" s="133"/>
      <c r="EG737" s="133"/>
      <c r="EH737" s="133"/>
      <c r="EI737" s="133"/>
      <c r="EJ737" s="133"/>
      <c r="EK737" s="133"/>
      <c r="EL737" s="133"/>
      <c r="EM737" s="133"/>
      <c r="EN737" s="133"/>
      <c r="EO737" s="133"/>
      <c r="EP737" s="133"/>
      <c r="EQ737" s="133"/>
      <c r="ER737" s="133"/>
      <c r="ES737" s="133"/>
      <c r="ET737" s="133"/>
      <c r="EU737" s="133"/>
      <c r="EV737" s="133"/>
      <c r="EW737" s="133"/>
      <c r="EX737" s="133"/>
      <c r="EY737" s="133"/>
      <c r="EZ737" s="133"/>
      <c r="FA737" s="133"/>
      <c r="FB737" s="133"/>
      <c r="FC737" s="133"/>
      <c r="FD737" s="133"/>
      <c r="FE737" s="133"/>
      <c r="FF737" s="133"/>
      <c r="FG737" s="133"/>
      <c r="FH737" s="133"/>
      <c r="FI737" s="133"/>
      <c r="FJ737" s="133"/>
      <c r="FK737" s="133"/>
      <c r="FL737" s="133"/>
      <c r="FM737" s="133"/>
      <c r="FN737" s="133"/>
      <c r="FO737" s="133"/>
      <c r="FP737" s="133"/>
      <c r="FQ737" s="133"/>
      <c r="FR737" s="133"/>
      <c r="FS737" s="133"/>
      <c r="FT737" s="133"/>
      <c r="FU737" s="133"/>
      <c r="FV737" s="133"/>
      <c r="FW737" s="133"/>
      <c r="FX737" s="133"/>
      <c r="FY737" s="133"/>
      <c r="FZ737" s="133"/>
      <c r="GA737" s="133"/>
      <c r="GB737" s="133"/>
      <c r="GC737" s="133"/>
      <c r="GD737" s="133"/>
      <c r="GE737" s="133"/>
      <c r="GF737" s="133"/>
      <c r="GG737" s="133"/>
      <c r="GH737" s="133"/>
      <c r="GI737" s="133"/>
      <c r="GJ737" s="133"/>
      <c r="GK737" s="133"/>
      <c r="GL737" s="133"/>
      <c r="GM737" s="133"/>
      <c r="GN737" s="133"/>
      <c r="GO737" s="133"/>
      <c r="GP737" s="133"/>
      <c r="GQ737" s="133"/>
      <c r="GR737" s="133"/>
      <c r="GS737" s="133"/>
    </row>
    <row r="738" spans="1:20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c r="CZ738" s="133"/>
      <c r="DA738" s="133"/>
      <c r="DB738" s="133"/>
      <c r="DC738" s="133"/>
      <c r="DD738" s="133"/>
      <c r="DE738" s="133"/>
      <c r="DF738" s="133"/>
      <c r="DG738" s="133"/>
      <c r="DH738" s="133"/>
      <c r="DI738" s="133"/>
      <c r="DJ738" s="133"/>
      <c r="DK738" s="133"/>
      <c r="DL738" s="133"/>
      <c r="DM738" s="133"/>
      <c r="DN738" s="133"/>
      <c r="DO738" s="133"/>
      <c r="DP738" s="133"/>
      <c r="DQ738" s="133"/>
      <c r="DR738" s="133"/>
      <c r="DS738" s="133"/>
      <c r="DT738" s="133"/>
      <c r="DU738" s="133"/>
      <c r="DV738" s="133"/>
      <c r="DW738" s="133"/>
      <c r="DX738" s="133"/>
      <c r="DY738" s="133"/>
      <c r="DZ738" s="133"/>
      <c r="EA738" s="133"/>
      <c r="EB738" s="133"/>
      <c r="EC738" s="133"/>
      <c r="ED738" s="133"/>
      <c r="EE738" s="133"/>
      <c r="EF738" s="133"/>
      <c r="EG738" s="133"/>
      <c r="EH738" s="133"/>
      <c r="EI738" s="133"/>
      <c r="EJ738" s="133"/>
      <c r="EK738" s="133"/>
      <c r="EL738" s="133"/>
      <c r="EM738" s="133"/>
      <c r="EN738" s="133"/>
      <c r="EO738" s="133"/>
      <c r="EP738" s="133"/>
      <c r="EQ738" s="133"/>
      <c r="ER738" s="133"/>
      <c r="ES738" s="133"/>
      <c r="ET738" s="133"/>
      <c r="EU738" s="133"/>
      <c r="EV738" s="133"/>
      <c r="EW738" s="133"/>
      <c r="EX738" s="133"/>
      <c r="EY738" s="133"/>
      <c r="EZ738" s="133"/>
      <c r="FA738" s="133"/>
      <c r="FB738" s="133"/>
      <c r="FC738" s="133"/>
      <c r="FD738" s="133"/>
      <c r="FE738" s="133"/>
      <c r="FF738" s="133"/>
      <c r="FG738" s="133"/>
      <c r="FH738" s="133"/>
      <c r="FI738" s="133"/>
      <c r="FJ738" s="133"/>
      <c r="FK738" s="133"/>
      <c r="FL738" s="133"/>
      <c r="FM738" s="133"/>
      <c r="FN738" s="133"/>
      <c r="FO738" s="133"/>
      <c r="FP738" s="133"/>
      <c r="FQ738" s="133"/>
      <c r="FR738" s="133"/>
      <c r="FS738" s="133"/>
      <c r="FT738" s="133"/>
      <c r="FU738" s="133"/>
      <c r="FV738" s="133"/>
      <c r="FW738" s="133"/>
      <c r="FX738" s="133"/>
      <c r="FY738" s="133"/>
      <c r="FZ738" s="133"/>
      <c r="GA738" s="133"/>
      <c r="GB738" s="133"/>
      <c r="GC738" s="133"/>
      <c r="GD738" s="133"/>
      <c r="GE738" s="133"/>
      <c r="GF738" s="133"/>
      <c r="GG738" s="133"/>
      <c r="GH738" s="133"/>
      <c r="GI738" s="133"/>
      <c r="GJ738" s="133"/>
      <c r="GK738" s="133"/>
      <c r="GL738" s="133"/>
      <c r="GM738" s="133"/>
      <c r="GN738" s="133"/>
      <c r="GO738" s="133"/>
      <c r="GP738" s="133"/>
      <c r="GQ738" s="133"/>
      <c r="GR738" s="133"/>
      <c r="GS738" s="133"/>
    </row>
    <row r="739" spans="1:20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3"/>
      <c r="BE739" s="133"/>
      <c r="BF739" s="133"/>
      <c r="BG739" s="133"/>
      <c r="BH739" s="133"/>
      <c r="BI739" s="133"/>
      <c r="BJ739" s="133"/>
      <c r="BK739" s="133"/>
      <c r="BL739" s="133"/>
      <c r="BM739" s="133"/>
      <c r="BN739" s="133"/>
      <c r="BO739" s="133"/>
      <c r="BP739" s="133"/>
      <c r="BQ739" s="133"/>
      <c r="BR739" s="133"/>
      <c r="BS739" s="133"/>
      <c r="BT739" s="133"/>
      <c r="BU739" s="133"/>
      <c r="BV739" s="133"/>
      <c r="BW739" s="133"/>
      <c r="BX739" s="133"/>
      <c r="BY739" s="133"/>
      <c r="BZ739" s="133"/>
      <c r="CA739" s="133"/>
      <c r="CB739" s="133"/>
      <c r="CC739" s="133"/>
      <c r="CD739" s="133"/>
      <c r="CE739" s="133"/>
      <c r="CF739" s="133"/>
      <c r="CG739" s="133"/>
      <c r="CH739" s="133"/>
      <c r="CI739" s="133"/>
      <c r="CJ739" s="133"/>
      <c r="CK739" s="133"/>
      <c r="CL739" s="133"/>
      <c r="CM739" s="133"/>
      <c r="CN739" s="133"/>
      <c r="CO739" s="133"/>
      <c r="CP739" s="133"/>
      <c r="CQ739" s="133"/>
      <c r="CR739" s="133"/>
      <c r="CS739" s="133"/>
      <c r="CT739" s="133"/>
      <c r="CU739" s="133"/>
      <c r="CV739" s="133"/>
      <c r="CW739" s="133"/>
      <c r="CX739" s="133"/>
      <c r="CY739" s="133"/>
      <c r="CZ739" s="133"/>
      <c r="DA739" s="133"/>
      <c r="DB739" s="133"/>
      <c r="DC739" s="133"/>
      <c r="DD739" s="133"/>
      <c r="DE739" s="133"/>
      <c r="DF739" s="133"/>
      <c r="DG739" s="133"/>
      <c r="DH739" s="133"/>
      <c r="DI739" s="133"/>
      <c r="DJ739" s="133"/>
      <c r="DK739" s="133"/>
      <c r="DL739" s="133"/>
      <c r="DM739" s="133"/>
      <c r="DN739" s="133"/>
      <c r="DO739" s="133"/>
      <c r="DP739" s="133"/>
      <c r="DQ739" s="133"/>
      <c r="DR739" s="133"/>
      <c r="DS739" s="133"/>
      <c r="DT739" s="133"/>
      <c r="DU739" s="133"/>
      <c r="DV739" s="133"/>
      <c r="DW739" s="133"/>
      <c r="DX739" s="133"/>
      <c r="DY739" s="133"/>
      <c r="DZ739" s="133"/>
      <c r="EA739" s="133"/>
      <c r="EB739" s="133"/>
      <c r="EC739" s="133"/>
      <c r="ED739" s="133"/>
      <c r="EE739" s="133"/>
      <c r="EF739" s="133"/>
      <c r="EG739" s="133"/>
      <c r="EH739" s="133"/>
      <c r="EI739" s="133"/>
      <c r="EJ739" s="133"/>
      <c r="EK739" s="133"/>
      <c r="EL739" s="133"/>
      <c r="EM739" s="133"/>
      <c r="EN739" s="133"/>
      <c r="EO739" s="133"/>
      <c r="EP739" s="133"/>
      <c r="EQ739" s="133"/>
      <c r="ER739" s="133"/>
      <c r="ES739" s="133"/>
      <c r="ET739" s="133"/>
      <c r="EU739" s="133"/>
      <c r="EV739" s="133"/>
      <c r="EW739" s="133"/>
      <c r="EX739" s="133"/>
      <c r="EY739" s="133"/>
      <c r="EZ739" s="133"/>
      <c r="FA739" s="133"/>
      <c r="FB739" s="133"/>
      <c r="FC739" s="133"/>
      <c r="FD739" s="133"/>
      <c r="FE739" s="133"/>
      <c r="FF739" s="133"/>
      <c r="FG739" s="133"/>
      <c r="FH739" s="133"/>
      <c r="FI739" s="133"/>
      <c r="FJ739" s="133"/>
      <c r="FK739" s="133"/>
      <c r="FL739" s="133"/>
      <c r="FM739" s="133"/>
      <c r="FN739" s="133"/>
      <c r="FO739" s="133"/>
      <c r="FP739" s="133"/>
      <c r="FQ739" s="133"/>
      <c r="FR739" s="133"/>
      <c r="FS739" s="133"/>
      <c r="FT739" s="133"/>
      <c r="FU739" s="133"/>
      <c r="FV739" s="133"/>
      <c r="FW739" s="133"/>
      <c r="FX739" s="133"/>
      <c r="FY739" s="133"/>
      <c r="FZ739" s="133"/>
      <c r="GA739" s="133"/>
      <c r="GB739" s="133"/>
      <c r="GC739" s="133"/>
      <c r="GD739" s="133"/>
      <c r="GE739" s="133"/>
      <c r="GF739" s="133"/>
      <c r="GG739" s="133"/>
      <c r="GH739" s="133"/>
      <c r="GI739" s="133"/>
      <c r="GJ739" s="133"/>
      <c r="GK739" s="133"/>
      <c r="GL739" s="133"/>
      <c r="GM739" s="133"/>
      <c r="GN739" s="133"/>
      <c r="GO739" s="133"/>
      <c r="GP739" s="133"/>
      <c r="GQ739" s="133"/>
      <c r="GR739" s="133"/>
      <c r="GS739" s="133"/>
    </row>
    <row r="740" spans="1:20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c r="CQ740" s="133"/>
      <c r="CR740" s="133"/>
      <c r="CS740" s="133"/>
      <c r="CT740" s="133"/>
      <c r="CU740" s="133"/>
      <c r="CV740" s="133"/>
      <c r="CW740" s="133"/>
      <c r="CX740" s="133"/>
      <c r="CY740" s="133"/>
      <c r="CZ740" s="133"/>
      <c r="DA740" s="133"/>
      <c r="DB740" s="133"/>
      <c r="DC740" s="133"/>
      <c r="DD740" s="133"/>
      <c r="DE740" s="133"/>
      <c r="DF740" s="133"/>
      <c r="DG740" s="133"/>
      <c r="DH740" s="133"/>
      <c r="DI740" s="133"/>
      <c r="DJ740" s="133"/>
      <c r="DK740" s="133"/>
      <c r="DL740" s="133"/>
      <c r="DM740" s="133"/>
      <c r="DN740" s="133"/>
      <c r="DO740" s="133"/>
      <c r="DP740" s="133"/>
      <c r="DQ740" s="133"/>
      <c r="DR740" s="133"/>
      <c r="DS740" s="133"/>
      <c r="DT740" s="133"/>
      <c r="DU740" s="133"/>
      <c r="DV740" s="133"/>
      <c r="DW740" s="133"/>
      <c r="DX740" s="133"/>
      <c r="DY740" s="133"/>
      <c r="DZ740" s="133"/>
      <c r="EA740" s="133"/>
      <c r="EB740" s="133"/>
      <c r="EC740" s="133"/>
      <c r="ED740" s="133"/>
      <c r="EE740" s="133"/>
      <c r="EF740" s="133"/>
      <c r="EG740" s="133"/>
      <c r="EH740" s="133"/>
      <c r="EI740" s="133"/>
      <c r="EJ740" s="133"/>
      <c r="EK740" s="133"/>
      <c r="EL740" s="133"/>
      <c r="EM740" s="133"/>
      <c r="EN740" s="133"/>
      <c r="EO740" s="133"/>
      <c r="EP740" s="133"/>
      <c r="EQ740" s="133"/>
      <c r="ER740" s="133"/>
      <c r="ES740" s="133"/>
      <c r="ET740" s="133"/>
      <c r="EU740" s="133"/>
      <c r="EV740" s="133"/>
      <c r="EW740" s="133"/>
      <c r="EX740" s="133"/>
      <c r="EY740" s="133"/>
      <c r="EZ740" s="133"/>
      <c r="FA740" s="133"/>
      <c r="FB740" s="133"/>
      <c r="FC740" s="133"/>
      <c r="FD740" s="133"/>
      <c r="FE740" s="133"/>
      <c r="FF740" s="133"/>
      <c r="FG740" s="133"/>
      <c r="FH740" s="133"/>
      <c r="FI740" s="133"/>
      <c r="FJ740" s="133"/>
      <c r="FK740" s="133"/>
      <c r="FL740" s="133"/>
      <c r="FM740" s="133"/>
      <c r="FN740" s="133"/>
      <c r="FO740" s="133"/>
      <c r="FP740" s="133"/>
      <c r="FQ740" s="133"/>
      <c r="FR740" s="133"/>
      <c r="FS740" s="133"/>
      <c r="FT740" s="133"/>
      <c r="FU740" s="133"/>
      <c r="FV740" s="133"/>
      <c r="FW740" s="133"/>
      <c r="FX740" s="133"/>
      <c r="FY740" s="133"/>
      <c r="FZ740" s="133"/>
      <c r="GA740" s="133"/>
      <c r="GB740" s="133"/>
      <c r="GC740" s="133"/>
      <c r="GD740" s="133"/>
      <c r="GE740" s="133"/>
      <c r="GF740" s="133"/>
      <c r="GG740" s="133"/>
      <c r="GH740" s="133"/>
      <c r="GI740" s="133"/>
      <c r="GJ740" s="133"/>
      <c r="GK740" s="133"/>
      <c r="GL740" s="133"/>
      <c r="GM740" s="133"/>
      <c r="GN740" s="133"/>
      <c r="GO740" s="133"/>
      <c r="GP740" s="133"/>
      <c r="GQ740" s="133"/>
      <c r="GR740" s="133"/>
      <c r="GS740" s="133"/>
    </row>
    <row r="741" spans="1:20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c r="CQ741" s="133"/>
      <c r="CR741" s="133"/>
      <c r="CS741" s="133"/>
      <c r="CT741" s="133"/>
      <c r="CU741" s="133"/>
      <c r="CV741" s="133"/>
      <c r="CW741" s="133"/>
      <c r="CX741" s="133"/>
      <c r="CY741" s="133"/>
      <c r="CZ741" s="133"/>
      <c r="DA741" s="133"/>
      <c r="DB741" s="133"/>
      <c r="DC741" s="133"/>
      <c r="DD741" s="133"/>
      <c r="DE741" s="133"/>
      <c r="DF741" s="133"/>
      <c r="DG741" s="133"/>
      <c r="DH741" s="133"/>
      <c r="DI741" s="133"/>
      <c r="DJ741" s="133"/>
      <c r="DK741" s="133"/>
      <c r="DL741" s="133"/>
      <c r="DM741" s="133"/>
      <c r="DN741" s="133"/>
      <c r="DO741" s="133"/>
      <c r="DP741" s="133"/>
      <c r="DQ741" s="133"/>
      <c r="DR741" s="133"/>
      <c r="DS741" s="133"/>
      <c r="DT741" s="133"/>
      <c r="DU741" s="133"/>
      <c r="DV741" s="133"/>
      <c r="DW741" s="133"/>
      <c r="DX741" s="133"/>
      <c r="DY741" s="133"/>
      <c r="DZ741" s="133"/>
      <c r="EA741" s="133"/>
      <c r="EB741" s="133"/>
      <c r="EC741" s="133"/>
      <c r="ED741" s="133"/>
      <c r="EE741" s="133"/>
      <c r="EF741" s="133"/>
      <c r="EG741" s="133"/>
      <c r="EH741" s="133"/>
      <c r="EI741" s="133"/>
      <c r="EJ741" s="133"/>
      <c r="EK741" s="133"/>
      <c r="EL741" s="133"/>
      <c r="EM741" s="133"/>
      <c r="EN741" s="133"/>
      <c r="EO741" s="133"/>
      <c r="EP741" s="133"/>
      <c r="EQ741" s="133"/>
      <c r="ER741" s="133"/>
      <c r="ES741" s="133"/>
      <c r="ET741" s="133"/>
      <c r="EU741" s="133"/>
      <c r="EV741" s="133"/>
      <c r="EW741" s="133"/>
      <c r="EX741" s="133"/>
      <c r="EY741" s="133"/>
      <c r="EZ741" s="133"/>
      <c r="FA741" s="133"/>
      <c r="FB741" s="133"/>
      <c r="FC741" s="133"/>
      <c r="FD741" s="133"/>
      <c r="FE741" s="133"/>
      <c r="FF741" s="133"/>
      <c r="FG741" s="133"/>
      <c r="FH741" s="133"/>
      <c r="FI741" s="133"/>
      <c r="FJ741" s="133"/>
      <c r="FK741" s="133"/>
      <c r="FL741" s="133"/>
      <c r="FM741" s="133"/>
      <c r="FN741" s="133"/>
      <c r="FO741" s="133"/>
      <c r="FP741" s="133"/>
      <c r="FQ741" s="133"/>
      <c r="FR741" s="133"/>
      <c r="FS741" s="133"/>
      <c r="FT741" s="133"/>
      <c r="FU741" s="133"/>
      <c r="FV741" s="133"/>
      <c r="FW741" s="133"/>
      <c r="FX741" s="133"/>
      <c r="FY741" s="133"/>
      <c r="FZ741" s="133"/>
      <c r="GA741" s="133"/>
      <c r="GB741" s="133"/>
      <c r="GC741" s="133"/>
      <c r="GD741" s="133"/>
      <c r="GE741" s="133"/>
      <c r="GF741" s="133"/>
      <c r="GG741" s="133"/>
      <c r="GH741" s="133"/>
      <c r="GI741" s="133"/>
      <c r="GJ741" s="133"/>
      <c r="GK741" s="133"/>
      <c r="GL741" s="133"/>
      <c r="GM741" s="133"/>
      <c r="GN741" s="133"/>
      <c r="GO741" s="133"/>
      <c r="GP741" s="133"/>
      <c r="GQ741" s="133"/>
      <c r="GR741" s="133"/>
      <c r="GS741" s="133"/>
    </row>
    <row r="742" spans="1:20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c r="CQ742" s="133"/>
      <c r="CR742" s="133"/>
      <c r="CS742" s="133"/>
      <c r="CT742" s="133"/>
      <c r="CU742" s="133"/>
      <c r="CV742" s="133"/>
      <c r="CW742" s="133"/>
      <c r="CX742" s="133"/>
      <c r="CY742" s="133"/>
      <c r="CZ742" s="133"/>
      <c r="DA742" s="133"/>
      <c r="DB742" s="133"/>
      <c r="DC742" s="133"/>
      <c r="DD742" s="133"/>
      <c r="DE742" s="133"/>
      <c r="DF742" s="133"/>
      <c r="DG742" s="133"/>
      <c r="DH742" s="133"/>
      <c r="DI742" s="133"/>
      <c r="DJ742" s="133"/>
      <c r="DK742" s="133"/>
      <c r="DL742" s="133"/>
      <c r="DM742" s="133"/>
      <c r="DN742" s="133"/>
      <c r="DO742" s="133"/>
      <c r="DP742" s="133"/>
      <c r="DQ742" s="133"/>
      <c r="DR742" s="133"/>
      <c r="DS742" s="133"/>
      <c r="DT742" s="133"/>
      <c r="DU742" s="133"/>
      <c r="DV742" s="133"/>
      <c r="DW742" s="133"/>
      <c r="DX742" s="133"/>
      <c r="DY742" s="133"/>
      <c r="DZ742" s="133"/>
      <c r="EA742" s="133"/>
      <c r="EB742" s="133"/>
      <c r="EC742" s="133"/>
      <c r="ED742" s="133"/>
      <c r="EE742" s="133"/>
      <c r="EF742" s="133"/>
      <c r="EG742" s="133"/>
      <c r="EH742" s="133"/>
      <c r="EI742" s="133"/>
      <c r="EJ742" s="133"/>
      <c r="EK742" s="133"/>
      <c r="EL742" s="133"/>
      <c r="EM742" s="133"/>
      <c r="EN742" s="133"/>
      <c r="EO742" s="133"/>
      <c r="EP742" s="133"/>
      <c r="EQ742" s="133"/>
      <c r="ER742" s="133"/>
      <c r="ES742" s="133"/>
      <c r="ET742" s="133"/>
      <c r="EU742" s="133"/>
      <c r="EV742" s="133"/>
      <c r="EW742" s="133"/>
      <c r="EX742" s="133"/>
      <c r="EY742" s="133"/>
      <c r="EZ742" s="133"/>
      <c r="FA742" s="133"/>
      <c r="FB742" s="133"/>
      <c r="FC742" s="133"/>
      <c r="FD742" s="133"/>
      <c r="FE742" s="133"/>
      <c r="FF742" s="133"/>
      <c r="FG742" s="133"/>
      <c r="FH742" s="133"/>
      <c r="FI742" s="133"/>
      <c r="FJ742" s="133"/>
      <c r="FK742" s="133"/>
      <c r="FL742" s="133"/>
      <c r="FM742" s="133"/>
      <c r="FN742" s="133"/>
      <c r="FO742" s="133"/>
      <c r="FP742" s="133"/>
      <c r="FQ742" s="133"/>
      <c r="FR742" s="133"/>
      <c r="FS742" s="133"/>
      <c r="FT742" s="133"/>
      <c r="FU742" s="133"/>
      <c r="FV742" s="133"/>
      <c r="FW742" s="133"/>
      <c r="FX742" s="133"/>
      <c r="FY742" s="133"/>
      <c r="FZ742" s="133"/>
      <c r="GA742" s="133"/>
      <c r="GB742" s="133"/>
      <c r="GC742" s="133"/>
      <c r="GD742" s="133"/>
      <c r="GE742" s="133"/>
      <c r="GF742" s="133"/>
      <c r="GG742" s="133"/>
      <c r="GH742" s="133"/>
      <c r="GI742" s="133"/>
      <c r="GJ742" s="133"/>
      <c r="GK742" s="133"/>
      <c r="GL742" s="133"/>
      <c r="GM742" s="133"/>
      <c r="GN742" s="133"/>
      <c r="GO742" s="133"/>
      <c r="GP742" s="133"/>
      <c r="GQ742" s="133"/>
      <c r="GR742" s="133"/>
      <c r="GS742" s="133"/>
    </row>
    <row r="743" spans="1:20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c r="AV743" s="133"/>
      <c r="AW743" s="133"/>
      <c r="AX743" s="133"/>
      <c r="AY743" s="133"/>
      <c r="AZ743" s="133"/>
      <c r="BA743" s="133"/>
      <c r="BB743" s="133"/>
      <c r="BC743" s="133"/>
      <c r="BD743" s="133"/>
      <c r="BE743" s="133"/>
      <c r="BF743" s="133"/>
      <c r="BG743" s="133"/>
      <c r="BH743" s="133"/>
      <c r="BI743" s="133"/>
      <c r="BJ743" s="133"/>
      <c r="BK743" s="133"/>
      <c r="BL743" s="133"/>
      <c r="BM743" s="133"/>
      <c r="BN743" s="133"/>
      <c r="BO743" s="133"/>
      <c r="BP743" s="133"/>
      <c r="BQ743" s="133"/>
      <c r="BR743" s="133"/>
      <c r="BS743" s="133"/>
      <c r="BT743" s="133"/>
      <c r="BU743" s="133"/>
      <c r="BV743" s="133"/>
      <c r="BW743" s="133"/>
      <c r="BX743" s="133"/>
      <c r="BY743" s="133"/>
      <c r="BZ743" s="133"/>
      <c r="CA743" s="133"/>
      <c r="CB743" s="133"/>
      <c r="CC743" s="133"/>
      <c r="CD743" s="133"/>
      <c r="CE743" s="133"/>
      <c r="CF743" s="133"/>
      <c r="CG743" s="133"/>
      <c r="CH743" s="133"/>
      <c r="CI743" s="133"/>
      <c r="CJ743" s="133"/>
      <c r="CK743" s="133"/>
      <c r="CL743" s="133"/>
      <c r="CM743" s="133"/>
      <c r="CN743" s="133"/>
      <c r="CO743" s="133"/>
      <c r="CP743" s="133"/>
      <c r="CQ743" s="133"/>
      <c r="CR743" s="133"/>
      <c r="CS743" s="133"/>
      <c r="CT743" s="133"/>
      <c r="CU743" s="133"/>
      <c r="CV743" s="133"/>
      <c r="CW743" s="133"/>
      <c r="CX743" s="133"/>
      <c r="CY743" s="133"/>
      <c r="CZ743" s="133"/>
      <c r="DA743" s="133"/>
      <c r="DB743" s="133"/>
      <c r="DC743" s="133"/>
      <c r="DD743" s="133"/>
      <c r="DE743" s="133"/>
      <c r="DF743" s="133"/>
      <c r="DG743" s="133"/>
      <c r="DH743" s="133"/>
      <c r="DI743" s="133"/>
      <c r="DJ743" s="133"/>
      <c r="DK743" s="133"/>
      <c r="DL743" s="133"/>
      <c r="DM743" s="133"/>
      <c r="DN743" s="133"/>
      <c r="DO743" s="133"/>
      <c r="DP743" s="133"/>
      <c r="DQ743" s="133"/>
      <c r="DR743" s="133"/>
      <c r="DS743" s="133"/>
      <c r="DT743" s="133"/>
      <c r="DU743" s="133"/>
      <c r="DV743" s="133"/>
      <c r="DW743" s="133"/>
      <c r="DX743" s="133"/>
      <c r="DY743" s="133"/>
      <c r="DZ743" s="133"/>
      <c r="EA743" s="133"/>
      <c r="EB743" s="133"/>
      <c r="EC743" s="133"/>
      <c r="ED743" s="133"/>
      <c r="EE743" s="133"/>
      <c r="EF743" s="133"/>
      <c r="EG743" s="133"/>
      <c r="EH743" s="133"/>
      <c r="EI743" s="133"/>
      <c r="EJ743" s="133"/>
      <c r="EK743" s="133"/>
      <c r="EL743" s="133"/>
      <c r="EM743" s="133"/>
      <c r="EN743" s="133"/>
      <c r="EO743" s="133"/>
      <c r="EP743" s="133"/>
      <c r="EQ743" s="133"/>
      <c r="ER743" s="133"/>
      <c r="ES743" s="133"/>
      <c r="ET743" s="133"/>
      <c r="EU743" s="133"/>
      <c r="EV743" s="133"/>
      <c r="EW743" s="133"/>
      <c r="EX743" s="133"/>
      <c r="EY743" s="133"/>
      <c r="EZ743" s="133"/>
      <c r="FA743" s="133"/>
      <c r="FB743" s="133"/>
      <c r="FC743" s="133"/>
      <c r="FD743" s="133"/>
      <c r="FE743" s="133"/>
      <c r="FF743" s="133"/>
      <c r="FG743" s="133"/>
      <c r="FH743" s="133"/>
      <c r="FI743" s="133"/>
      <c r="FJ743" s="133"/>
      <c r="FK743" s="133"/>
      <c r="FL743" s="133"/>
      <c r="FM743" s="133"/>
      <c r="FN743" s="133"/>
      <c r="FO743" s="133"/>
      <c r="FP743" s="133"/>
      <c r="FQ743" s="133"/>
      <c r="FR743" s="133"/>
      <c r="FS743" s="133"/>
      <c r="FT743" s="133"/>
      <c r="FU743" s="133"/>
      <c r="FV743" s="133"/>
      <c r="FW743" s="133"/>
      <c r="FX743" s="133"/>
      <c r="FY743" s="133"/>
      <c r="FZ743" s="133"/>
      <c r="GA743" s="133"/>
      <c r="GB743" s="133"/>
      <c r="GC743" s="133"/>
      <c r="GD743" s="133"/>
      <c r="GE743" s="133"/>
      <c r="GF743" s="133"/>
      <c r="GG743" s="133"/>
      <c r="GH743" s="133"/>
      <c r="GI743" s="133"/>
      <c r="GJ743" s="133"/>
      <c r="GK743" s="133"/>
      <c r="GL743" s="133"/>
      <c r="GM743" s="133"/>
      <c r="GN743" s="133"/>
      <c r="GO743" s="133"/>
      <c r="GP743" s="133"/>
      <c r="GQ743" s="133"/>
      <c r="GR743" s="133"/>
      <c r="GS743" s="133"/>
    </row>
    <row r="744" spans="1:20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c r="CQ744" s="133"/>
      <c r="CR744" s="133"/>
      <c r="CS744" s="133"/>
      <c r="CT744" s="133"/>
      <c r="CU744" s="133"/>
      <c r="CV744" s="133"/>
      <c r="CW744" s="133"/>
      <c r="CX744" s="133"/>
      <c r="CY744" s="133"/>
      <c r="CZ744" s="133"/>
      <c r="DA744" s="133"/>
      <c r="DB744" s="133"/>
      <c r="DC744" s="133"/>
      <c r="DD744" s="133"/>
      <c r="DE744" s="133"/>
      <c r="DF744" s="133"/>
      <c r="DG744" s="133"/>
      <c r="DH744" s="133"/>
      <c r="DI744" s="133"/>
      <c r="DJ744" s="133"/>
      <c r="DK744" s="133"/>
      <c r="DL744" s="133"/>
      <c r="DM744" s="133"/>
      <c r="DN744" s="133"/>
      <c r="DO744" s="133"/>
      <c r="DP744" s="133"/>
      <c r="DQ744" s="133"/>
      <c r="DR744" s="133"/>
      <c r="DS744" s="133"/>
      <c r="DT744" s="133"/>
      <c r="DU744" s="133"/>
      <c r="DV744" s="133"/>
      <c r="DW744" s="133"/>
      <c r="DX744" s="133"/>
      <c r="DY744" s="133"/>
      <c r="DZ744" s="133"/>
      <c r="EA744" s="133"/>
      <c r="EB744" s="133"/>
      <c r="EC744" s="133"/>
      <c r="ED744" s="133"/>
      <c r="EE744" s="133"/>
      <c r="EF744" s="133"/>
      <c r="EG744" s="133"/>
      <c r="EH744" s="133"/>
      <c r="EI744" s="133"/>
      <c r="EJ744" s="133"/>
      <c r="EK744" s="133"/>
      <c r="EL744" s="133"/>
      <c r="EM744" s="133"/>
      <c r="EN744" s="133"/>
      <c r="EO744" s="133"/>
      <c r="EP744" s="133"/>
      <c r="EQ744" s="133"/>
      <c r="ER744" s="133"/>
      <c r="ES744" s="133"/>
      <c r="ET744" s="133"/>
      <c r="EU744" s="133"/>
      <c r="EV744" s="133"/>
      <c r="EW744" s="133"/>
      <c r="EX744" s="133"/>
      <c r="EY744" s="133"/>
      <c r="EZ744" s="133"/>
      <c r="FA744" s="133"/>
      <c r="FB744" s="133"/>
      <c r="FC744" s="133"/>
      <c r="FD744" s="133"/>
      <c r="FE744" s="133"/>
      <c r="FF744" s="133"/>
      <c r="FG744" s="133"/>
      <c r="FH744" s="133"/>
      <c r="FI744" s="133"/>
      <c r="FJ744" s="133"/>
      <c r="FK744" s="133"/>
      <c r="FL744" s="133"/>
      <c r="FM744" s="133"/>
      <c r="FN744" s="133"/>
      <c r="FO744" s="133"/>
      <c r="FP744" s="133"/>
      <c r="FQ744" s="133"/>
      <c r="FR744" s="133"/>
      <c r="FS744" s="133"/>
      <c r="FT744" s="133"/>
      <c r="FU744" s="133"/>
      <c r="FV744" s="133"/>
      <c r="FW744" s="133"/>
      <c r="FX744" s="133"/>
      <c r="FY744" s="133"/>
      <c r="FZ744" s="133"/>
      <c r="GA744" s="133"/>
      <c r="GB744" s="133"/>
      <c r="GC744" s="133"/>
      <c r="GD744" s="133"/>
      <c r="GE744" s="133"/>
      <c r="GF744" s="133"/>
      <c r="GG744" s="133"/>
      <c r="GH744" s="133"/>
      <c r="GI744" s="133"/>
      <c r="GJ744" s="133"/>
      <c r="GK744" s="133"/>
      <c r="GL744" s="133"/>
      <c r="GM744" s="133"/>
      <c r="GN744" s="133"/>
      <c r="GO744" s="133"/>
      <c r="GP744" s="133"/>
      <c r="GQ744" s="133"/>
      <c r="GR744" s="133"/>
      <c r="GS744" s="133"/>
    </row>
    <row r="745" spans="1:20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c r="CQ745" s="133"/>
      <c r="CR745" s="133"/>
      <c r="CS745" s="133"/>
      <c r="CT745" s="133"/>
      <c r="CU745" s="133"/>
      <c r="CV745" s="133"/>
      <c r="CW745" s="133"/>
      <c r="CX745" s="133"/>
      <c r="CY745" s="133"/>
      <c r="CZ745" s="133"/>
      <c r="DA745" s="133"/>
      <c r="DB745" s="133"/>
      <c r="DC745" s="133"/>
      <c r="DD745" s="133"/>
      <c r="DE745" s="133"/>
      <c r="DF745" s="133"/>
      <c r="DG745" s="133"/>
      <c r="DH745" s="133"/>
      <c r="DI745" s="133"/>
      <c r="DJ745" s="133"/>
      <c r="DK745" s="133"/>
      <c r="DL745" s="133"/>
      <c r="DM745" s="133"/>
      <c r="DN745" s="133"/>
      <c r="DO745" s="133"/>
      <c r="DP745" s="133"/>
      <c r="DQ745" s="133"/>
      <c r="DR745" s="133"/>
      <c r="DS745" s="133"/>
      <c r="DT745" s="133"/>
      <c r="DU745" s="133"/>
      <c r="DV745" s="133"/>
      <c r="DW745" s="133"/>
      <c r="DX745" s="133"/>
      <c r="DY745" s="133"/>
      <c r="DZ745" s="133"/>
      <c r="EA745" s="133"/>
      <c r="EB745" s="133"/>
      <c r="EC745" s="133"/>
      <c r="ED745" s="133"/>
      <c r="EE745" s="133"/>
      <c r="EF745" s="133"/>
      <c r="EG745" s="133"/>
      <c r="EH745" s="133"/>
      <c r="EI745" s="133"/>
      <c r="EJ745" s="133"/>
      <c r="EK745" s="133"/>
      <c r="EL745" s="133"/>
      <c r="EM745" s="133"/>
      <c r="EN745" s="133"/>
      <c r="EO745" s="133"/>
      <c r="EP745" s="133"/>
      <c r="EQ745" s="133"/>
      <c r="ER745" s="133"/>
      <c r="ES745" s="133"/>
      <c r="ET745" s="133"/>
      <c r="EU745" s="133"/>
      <c r="EV745" s="133"/>
      <c r="EW745" s="133"/>
      <c r="EX745" s="133"/>
      <c r="EY745" s="133"/>
      <c r="EZ745" s="133"/>
      <c r="FA745" s="133"/>
      <c r="FB745" s="133"/>
      <c r="FC745" s="133"/>
      <c r="FD745" s="133"/>
      <c r="FE745" s="133"/>
      <c r="FF745" s="133"/>
      <c r="FG745" s="133"/>
      <c r="FH745" s="133"/>
      <c r="FI745" s="133"/>
      <c r="FJ745" s="133"/>
      <c r="FK745" s="133"/>
      <c r="FL745" s="133"/>
      <c r="FM745" s="133"/>
      <c r="FN745" s="133"/>
      <c r="FO745" s="133"/>
      <c r="FP745" s="133"/>
      <c r="FQ745" s="133"/>
      <c r="FR745" s="133"/>
      <c r="FS745" s="133"/>
      <c r="FT745" s="133"/>
      <c r="FU745" s="133"/>
      <c r="FV745" s="133"/>
      <c r="FW745" s="133"/>
      <c r="FX745" s="133"/>
      <c r="FY745" s="133"/>
      <c r="FZ745" s="133"/>
      <c r="GA745" s="133"/>
      <c r="GB745" s="133"/>
      <c r="GC745" s="133"/>
      <c r="GD745" s="133"/>
      <c r="GE745" s="133"/>
      <c r="GF745" s="133"/>
      <c r="GG745" s="133"/>
      <c r="GH745" s="133"/>
      <c r="GI745" s="133"/>
      <c r="GJ745" s="133"/>
      <c r="GK745" s="133"/>
      <c r="GL745" s="133"/>
      <c r="GM745" s="133"/>
      <c r="GN745" s="133"/>
      <c r="GO745" s="133"/>
      <c r="GP745" s="133"/>
      <c r="GQ745" s="133"/>
      <c r="GR745" s="133"/>
      <c r="GS745" s="133"/>
    </row>
    <row r="746" spans="1:20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c r="CQ746" s="133"/>
      <c r="CR746" s="133"/>
      <c r="CS746" s="133"/>
      <c r="CT746" s="133"/>
      <c r="CU746" s="133"/>
      <c r="CV746" s="133"/>
      <c r="CW746" s="133"/>
      <c r="CX746" s="133"/>
      <c r="CY746" s="133"/>
      <c r="CZ746" s="133"/>
      <c r="DA746" s="133"/>
      <c r="DB746" s="133"/>
      <c r="DC746" s="133"/>
      <c r="DD746" s="133"/>
      <c r="DE746" s="133"/>
      <c r="DF746" s="133"/>
      <c r="DG746" s="133"/>
      <c r="DH746" s="133"/>
      <c r="DI746" s="133"/>
      <c r="DJ746" s="133"/>
      <c r="DK746" s="133"/>
      <c r="DL746" s="133"/>
      <c r="DM746" s="133"/>
      <c r="DN746" s="133"/>
      <c r="DO746" s="133"/>
      <c r="DP746" s="133"/>
      <c r="DQ746" s="133"/>
      <c r="DR746" s="133"/>
      <c r="DS746" s="133"/>
      <c r="DT746" s="133"/>
      <c r="DU746" s="133"/>
      <c r="DV746" s="133"/>
      <c r="DW746" s="133"/>
      <c r="DX746" s="133"/>
      <c r="DY746" s="133"/>
      <c r="DZ746" s="133"/>
      <c r="EA746" s="133"/>
      <c r="EB746" s="133"/>
      <c r="EC746" s="133"/>
      <c r="ED746" s="133"/>
      <c r="EE746" s="133"/>
      <c r="EF746" s="133"/>
      <c r="EG746" s="133"/>
      <c r="EH746" s="133"/>
      <c r="EI746" s="133"/>
      <c r="EJ746" s="133"/>
      <c r="EK746" s="133"/>
      <c r="EL746" s="133"/>
      <c r="EM746" s="133"/>
      <c r="EN746" s="133"/>
      <c r="EO746" s="133"/>
      <c r="EP746" s="133"/>
      <c r="EQ746" s="133"/>
      <c r="ER746" s="133"/>
      <c r="ES746" s="133"/>
      <c r="ET746" s="133"/>
      <c r="EU746" s="133"/>
      <c r="EV746" s="133"/>
      <c r="EW746" s="133"/>
      <c r="EX746" s="133"/>
      <c r="EY746" s="133"/>
      <c r="EZ746" s="133"/>
      <c r="FA746" s="133"/>
      <c r="FB746" s="133"/>
      <c r="FC746" s="133"/>
      <c r="FD746" s="133"/>
      <c r="FE746" s="133"/>
      <c r="FF746" s="133"/>
      <c r="FG746" s="133"/>
      <c r="FH746" s="133"/>
      <c r="FI746" s="133"/>
      <c r="FJ746" s="133"/>
      <c r="FK746" s="133"/>
      <c r="FL746" s="133"/>
      <c r="FM746" s="133"/>
      <c r="FN746" s="133"/>
      <c r="FO746" s="133"/>
      <c r="FP746" s="133"/>
      <c r="FQ746" s="133"/>
      <c r="FR746" s="133"/>
      <c r="FS746" s="133"/>
      <c r="FT746" s="133"/>
      <c r="FU746" s="133"/>
      <c r="FV746" s="133"/>
      <c r="FW746" s="133"/>
      <c r="FX746" s="133"/>
      <c r="FY746" s="133"/>
      <c r="FZ746" s="133"/>
      <c r="GA746" s="133"/>
      <c r="GB746" s="133"/>
      <c r="GC746" s="133"/>
      <c r="GD746" s="133"/>
      <c r="GE746" s="133"/>
      <c r="GF746" s="133"/>
      <c r="GG746" s="133"/>
      <c r="GH746" s="133"/>
      <c r="GI746" s="133"/>
      <c r="GJ746" s="133"/>
      <c r="GK746" s="133"/>
      <c r="GL746" s="133"/>
      <c r="GM746" s="133"/>
      <c r="GN746" s="133"/>
      <c r="GO746" s="133"/>
      <c r="GP746" s="133"/>
      <c r="GQ746" s="133"/>
      <c r="GR746" s="133"/>
      <c r="GS746" s="133"/>
    </row>
    <row r="747" spans="1:20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c r="AV747" s="133"/>
      <c r="AW747" s="133"/>
      <c r="AX747" s="133"/>
      <c r="AY747" s="133"/>
      <c r="AZ747" s="133"/>
      <c r="BA747" s="133"/>
      <c r="BB747" s="133"/>
      <c r="BC747" s="133"/>
      <c r="BD747" s="133"/>
      <c r="BE747" s="133"/>
      <c r="BF747" s="133"/>
      <c r="BG747" s="133"/>
      <c r="BH747" s="133"/>
      <c r="BI747" s="133"/>
      <c r="BJ747" s="133"/>
      <c r="BK747" s="133"/>
      <c r="BL747" s="133"/>
      <c r="BM747" s="133"/>
      <c r="BN747" s="133"/>
      <c r="BO747" s="133"/>
      <c r="BP747" s="133"/>
      <c r="BQ747" s="133"/>
      <c r="BR747" s="133"/>
      <c r="BS747" s="133"/>
      <c r="BT747" s="133"/>
      <c r="BU747" s="133"/>
      <c r="BV747" s="133"/>
      <c r="BW747" s="133"/>
      <c r="BX747" s="133"/>
      <c r="BY747" s="133"/>
      <c r="BZ747" s="133"/>
      <c r="CA747" s="133"/>
      <c r="CB747" s="133"/>
      <c r="CC747" s="133"/>
      <c r="CD747" s="133"/>
      <c r="CE747" s="133"/>
      <c r="CF747" s="133"/>
      <c r="CG747" s="133"/>
      <c r="CH747" s="133"/>
      <c r="CI747" s="133"/>
      <c r="CJ747" s="133"/>
      <c r="CK747" s="133"/>
      <c r="CL747" s="133"/>
      <c r="CM747" s="133"/>
      <c r="CN747" s="133"/>
      <c r="CO747" s="133"/>
      <c r="CP747" s="133"/>
      <c r="CQ747" s="133"/>
      <c r="CR747" s="133"/>
      <c r="CS747" s="133"/>
      <c r="CT747" s="133"/>
      <c r="CU747" s="133"/>
      <c r="CV747" s="133"/>
      <c r="CW747" s="133"/>
      <c r="CX747" s="133"/>
      <c r="CY747" s="133"/>
      <c r="CZ747" s="133"/>
      <c r="DA747" s="133"/>
      <c r="DB747" s="133"/>
      <c r="DC747" s="133"/>
      <c r="DD747" s="133"/>
      <c r="DE747" s="133"/>
      <c r="DF747" s="133"/>
      <c r="DG747" s="133"/>
      <c r="DH747" s="133"/>
      <c r="DI747" s="133"/>
      <c r="DJ747" s="133"/>
      <c r="DK747" s="133"/>
      <c r="DL747" s="133"/>
      <c r="DM747" s="133"/>
      <c r="DN747" s="133"/>
      <c r="DO747" s="133"/>
      <c r="DP747" s="133"/>
      <c r="DQ747" s="133"/>
      <c r="DR747" s="133"/>
      <c r="DS747" s="133"/>
      <c r="DT747" s="133"/>
      <c r="DU747" s="133"/>
      <c r="DV747" s="133"/>
      <c r="DW747" s="133"/>
      <c r="DX747" s="133"/>
      <c r="DY747" s="133"/>
      <c r="DZ747" s="133"/>
      <c r="EA747" s="133"/>
      <c r="EB747" s="133"/>
      <c r="EC747" s="133"/>
      <c r="ED747" s="133"/>
      <c r="EE747" s="133"/>
      <c r="EF747" s="133"/>
      <c r="EG747" s="133"/>
      <c r="EH747" s="133"/>
      <c r="EI747" s="133"/>
      <c r="EJ747" s="133"/>
      <c r="EK747" s="133"/>
      <c r="EL747" s="133"/>
      <c r="EM747" s="133"/>
      <c r="EN747" s="133"/>
      <c r="EO747" s="133"/>
      <c r="EP747" s="133"/>
      <c r="EQ747" s="133"/>
      <c r="ER747" s="133"/>
      <c r="ES747" s="133"/>
      <c r="ET747" s="133"/>
      <c r="EU747" s="133"/>
      <c r="EV747" s="133"/>
      <c r="EW747" s="133"/>
      <c r="EX747" s="133"/>
      <c r="EY747" s="133"/>
      <c r="EZ747" s="133"/>
      <c r="FA747" s="133"/>
      <c r="FB747" s="133"/>
      <c r="FC747" s="133"/>
      <c r="FD747" s="133"/>
      <c r="FE747" s="133"/>
      <c r="FF747" s="133"/>
      <c r="FG747" s="133"/>
      <c r="FH747" s="133"/>
      <c r="FI747" s="133"/>
      <c r="FJ747" s="133"/>
      <c r="FK747" s="133"/>
      <c r="FL747" s="133"/>
      <c r="FM747" s="133"/>
      <c r="FN747" s="133"/>
      <c r="FO747" s="133"/>
      <c r="FP747" s="133"/>
      <c r="FQ747" s="133"/>
      <c r="FR747" s="133"/>
      <c r="FS747" s="133"/>
      <c r="FT747" s="133"/>
      <c r="FU747" s="133"/>
      <c r="FV747" s="133"/>
      <c r="FW747" s="133"/>
      <c r="FX747" s="133"/>
      <c r="FY747" s="133"/>
      <c r="FZ747" s="133"/>
      <c r="GA747" s="133"/>
      <c r="GB747" s="133"/>
      <c r="GC747" s="133"/>
      <c r="GD747" s="133"/>
      <c r="GE747" s="133"/>
      <c r="GF747" s="133"/>
      <c r="GG747" s="133"/>
      <c r="GH747" s="133"/>
      <c r="GI747" s="133"/>
      <c r="GJ747" s="133"/>
      <c r="GK747" s="133"/>
      <c r="GL747" s="133"/>
      <c r="GM747" s="133"/>
      <c r="GN747" s="133"/>
      <c r="GO747" s="133"/>
      <c r="GP747" s="133"/>
      <c r="GQ747" s="133"/>
      <c r="GR747" s="133"/>
      <c r="GS747" s="133"/>
    </row>
    <row r="748" spans="1:20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c r="CQ748" s="133"/>
      <c r="CR748" s="133"/>
      <c r="CS748" s="133"/>
      <c r="CT748" s="133"/>
      <c r="CU748" s="133"/>
      <c r="CV748" s="133"/>
      <c r="CW748" s="133"/>
      <c r="CX748" s="133"/>
      <c r="CY748" s="133"/>
      <c r="CZ748" s="133"/>
      <c r="DA748" s="133"/>
      <c r="DB748" s="133"/>
      <c r="DC748" s="133"/>
      <c r="DD748" s="133"/>
      <c r="DE748" s="133"/>
      <c r="DF748" s="133"/>
      <c r="DG748" s="133"/>
      <c r="DH748" s="133"/>
      <c r="DI748" s="133"/>
      <c r="DJ748" s="133"/>
      <c r="DK748" s="133"/>
      <c r="DL748" s="133"/>
      <c r="DM748" s="133"/>
      <c r="DN748" s="133"/>
      <c r="DO748" s="133"/>
      <c r="DP748" s="133"/>
      <c r="DQ748" s="133"/>
      <c r="DR748" s="133"/>
      <c r="DS748" s="133"/>
      <c r="DT748" s="133"/>
      <c r="DU748" s="133"/>
      <c r="DV748" s="133"/>
      <c r="DW748" s="133"/>
      <c r="DX748" s="133"/>
      <c r="DY748" s="133"/>
      <c r="DZ748" s="133"/>
      <c r="EA748" s="133"/>
      <c r="EB748" s="133"/>
      <c r="EC748" s="133"/>
      <c r="ED748" s="133"/>
      <c r="EE748" s="133"/>
      <c r="EF748" s="133"/>
      <c r="EG748" s="133"/>
      <c r="EH748" s="133"/>
      <c r="EI748" s="133"/>
      <c r="EJ748" s="133"/>
      <c r="EK748" s="133"/>
      <c r="EL748" s="133"/>
      <c r="EM748" s="133"/>
      <c r="EN748" s="133"/>
      <c r="EO748" s="133"/>
      <c r="EP748" s="133"/>
      <c r="EQ748" s="133"/>
      <c r="ER748" s="133"/>
      <c r="ES748" s="133"/>
      <c r="ET748" s="133"/>
      <c r="EU748" s="133"/>
      <c r="EV748" s="133"/>
      <c r="EW748" s="133"/>
      <c r="EX748" s="133"/>
      <c r="EY748" s="133"/>
      <c r="EZ748" s="133"/>
      <c r="FA748" s="133"/>
      <c r="FB748" s="133"/>
      <c r="FC748" s="133"/>
      <c r="FD748" s="133"/>
      <c r="FE748" s="133"/>
      <c r="FF748" s="133"/>
      <c r="FG748" s="133"/>
      <c r="FH748" s="133"/>
      <c r="FI748" s="133"/>
      <c r="FJ748" s="133"/>
      <c r="FK748" s="133"/>
      <c r="FL748" s="133"/>
      <c r="FM748" s="133"/>
      <c r="FN748" s="133"/>
      <c r="FO748" s="133"/>
      <c r="FP748" s="133"/>
      <c r="FQ748" s="133"/>
      <c r="FR748" s="133"/>
      <c r="FS748" s="133"/>
      <c r="FT748" s="133"/>
      <c r="FU748" s="133"/>
      <c r="FV748" s="133"/>
      <c r="FW748" s="133"/>
      <c r="FX748" s="133"/>
      <c r="FY748" s="133"/>
      <c r="FZ748" s="133"/>
      <c r="GA748" s="133"/>
      <c r="GB748" s="133"/>
      <c r="GC748" s="133"/>
      <c r="GD748" s="133"/>
      <c r="GE748" s="133"/>
      <c r="GF748" s="133"/>
      <c r="GG748" s="133"/>
      <c r="GH748" s="133"/>
      <c r="GI748" s="133"/>
      <c r="GJ748" s="133"/>
      <c r="GK748" s="133"/>
      <c r="GL748" s="133"/>
      <c r="GM748" s="133"/>
      <c r="GN748" s="133"/>
      <c r="GO748" s="133"/>
      <c r="GP748" s="133"/>
      <c r="GQ748" s="133"/>
      <c r="GR748" s="133"/>
      <c r="GS748" s="133"/>
    </row>
    <row r="749" spans="1:20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c r="CQ749" s="133"/>
      <c r="CR749" s="133"/>
      <c r="CS749" s="133"/>
      <c r="CT749" s="133"/>
      <c r="CU749" s="133"/>
      <c r="CV749" s="133"/>
      <c r="CW749" s="133"/>
      <c r="CX749" s="133"/>
      <c r="CY749" s="133"/>
      <c r="CZ749" s="133"/>
      <c r="DA749" s="133"/>
      <c r="DB749" s="133"/>
      <c r="DC749" s="133"/>
      <c r="DD749" s="133"/>
      <c r="DE749" s="133"/>
      <c r="DF749" s="133"/>
      <c r="DG749" s="133"/>
      <c r="DH749" s="133"/>
      <c r="DI749" s="133"/>
      <c r="DJ749" s="133"/>
      <c r="DK749" s="133"/>
      <c r="DL749" s="133"/>
      <c r="DM749" s="133"/>
      <c r="DN749" s="133"/>
      <c r="DO749" s="133"/>
      <c r="DP749" s="133"/>
      <c r="DQ749" s="133"/>
      <c r="DR749" s="133"/>
      <c r="DS749" s="133"/>
      <c r="DT749" s="133"/>
      <c r="DU749" s="133"/>
      <c r="DV749" s="133"/>
      <c r="DW749" s="133"/>
      <c r="DX749" s="133"/>
      <c r="DY749" s="133"/>
      <c r="DZ749" s="133"/>
      <c r="EA749" s="133"/>
      <c r="EB749" s="133"/>
      <c r="EC749" s="133"/>
      <c r="ED749" s="133"/>
      <c r="EE749" s="133"/>
      <c r="EF749" s="133"/>
      <c r="EG749" s="133"/>
      <c r="EH749" s="133"/>
      <c r="EI749" s="133"/>
      <c r="EJ749" s="133"/>
      <c r="EK749" s="133"/>
      <c r="EL749" s="133"/>
      <c r="EM749" s="133"/>
      <c r="EN749" s="133"/>
      <c r="EO749" s="133"/>
      <c r="EP749" s="133"/>
      <c r="EQ749" s="133"/>
      <c r="ER749" s="133"/>
      <c r="ES749" s="133"/>
      <c r="ET749" s="133"/>
      <c r="EU749" s="133"/>
      <c r="EV749" s="133"/>
      <c r="EW749" s="133"/>
      <c r="EX749" s="133"/>
      <c r="EY749" s="133"/>
      <c r="EZ749" s="133"/>
      <c r="FA749" s="133"/>
      <c r="FB749" s="133"/>
      <c r="FC749" s="133"/>
      <c r="FD749" s="133"/>
      <c r="FE749" s="133"/>
      <c r="FF749" s="133"/>
      <c r="FG749" s="133"/>
      <c r="FH749" s="133"/>
      <c r="FI749" s="133"/>
      <c r="FJ749" s="133"/>
      <c r="FK749" s="133"/>
      <c r="FL749" s="133"/>
      <c r="FM749" s="133"/>
      <c r="FN749" s="133"/>
      <c r="FO749" s="133"/>
      <c r="FP749" s="133"/>
      <c r="FQ749" s="133"/>
      <c r="FR749" s="133"/>
      <c r="FS749" s="133"/>
      <c r="FT749" s="133"/>
      <c r="FU749" s="133"/>
      <c r="FV749" s="133"/>
      <c r="FW749" s="133"/>
      <c r="FX749" s="133"/>
      <c r="FY749" s="133"/>
      <c r="FZ749" s="133"/>
      <c r="GA749" s="133"/>
      <c r="GB749" s="133"/>
      <c r="GC749" s="133"/>
      <c r="GD749" s="133"/>
      <c r="GE749" s="133"/>
      <c r="GF749" s="133"/>
      <c r="GG749" s="133"/>
      <c r="GH749" s="133"/>
      <c r="GI749" s="133"/>
      <c r="GJ749" s="133"/>
      <c r="GK749" s="133"/>
      <c r="GL749" s="133"/>
      <c r="GM749" s="133"/>
      <c r="GN749" s="133"/>
      <c r="GO749" s="133"/>
      <c r="GP749" s="133"/>
      <c r="GQ749" s="133"/>
      <c r="GR749" s="133"/>
      <c r="GS749" s="133"/>
    </row>
    <row r="750" spans="1:20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c r="CQ750" s="133"/>
      <c r="CR750" s="133"/>
      <c r="CS750" s="133"/>
      <c r="CT750" s="133"/>
      <c r="CU750" s="133"/>
      <c r="CV750" s="133"/>
      <c r="CW750" s="133"/>
      <c r="CX750" s="133"/>
      <c r="CY750" s="133"/>
      <c r="CZ750" s="133"/>
      <c r="DA750" s="133"/>
      <c r="DB750" s="133"/>
      <c r="DC750" s="133"/>
      <c r="DD750" s="133"/>
      <c r="DE750" s="133"/>
      <c r="DF750" s="133"/>
      <c r="DG750" s="133"/>
      <c r="DH750" s="133"/>
      <c r="DI750" s="133"/>
      <c r="DJ750" s="133"/>
      <c r="DK750" s="133"/>
      <c r="DL750" s="133"/>
      <c r="DM750" s="133"/>
      <c r="DN750" s="133"/>
      <c r="DO750" s="133"/>
      <c r="DP750" s="133"/>
      <c r="DQ750" s="133"/>
      <c r="DR750" s="133"/>
      <c r="DS750" s="133"/>
      <c r="DT750" s="133"/>
      <c r="DU750" s="133"/>
      <c r="DV750" s="133"/>
      <c r="DW750" s="133"/>
      <c r="DX750" s="133"/>
      <c r="DY750" s="133"/>
      <c r="DZ750" s="133"/>
      <c r="EA750" s="133"/>
      <c r="EB750" s="133"/>
      <c r="EC750" s="133"/>
      <c r="ED750" s="133"/>
      <c r="EE750" s="133"/>
      <c r="EF750" s="133"/>
      <c r="EG750" s="133"/>
      <c r="EH750" s="133"/>
      <c r="EI750" s="133"/>
      <c r="EJ750" s="133"/>
      <c r="EK750" s="133"/>
      <c r="EL750" s="133"/>
      <c r="EM750" s="133"/>
      <c r="EN750" s="133"/>
      <c r="EO750" s="133"/>
      <c r="EP750" s="133"/>
      <c r="EQ750" s="133"/>
      <c r="ER750" s="133"/>
      <c r="ES750" s="133"/>
      <c r="ET750" s="133"/>
      <c r="EU750" s="133"/>
      <c r="EV750" s="133"/>
      <c r="EW750" s="133"/>
      <c r="EX750" s="133"/>
      <c r="EY750" s="133"/>
      <c r="EZ750" s="133"/>
      <c r="FA750" s="133"/>
      <c r="FB750" s="133"/>
      <c r="FC750" s="133"/>
      <c r="FD750" s="133"/>
      <c r="FE750" s="133"/>
      <c r="FF750" s="133"/>
      <c r="FG750" s="133"/>
      <c r="FH750" s="133"/>
      <c r="FI750" s="133"/>
      <c r="FJ750" s="133"/>
      <c r="FK750" s="133"/>
      <c r="FL750" s="133"/>
      <c r="FM750" s="133"/>
      <c r="FN750" s="133"/>
      <c r="FO750" s="133"/>
      <c r="FP750" s="133"/>
      <c r="FQ750" s="133"/>
      <c r="FR750" s="133"/>
      <c r="FS750" s="133"/>
      <c r="FT750" s="133"/>
      <c r="FU750" s="133"/>
      <c r="FV750" s="133"/>
      <c r="FW750" s="133"/>
      <c r="FX750" s="133"/>
      <c r="FY750" s="133"/>
      <c r="FZ750" s="133"/>
      <c r="GA750" s="133"/>
      <c r="GB750" s="133"/>
      <c r="GC750" s="133"/>
      <c r="GD750" s="133"/>
      <c r="GE750" s="133"/>
      <c r="GF750" s="133"/>
      <c r="GG750" s="133"/>
      <c r="GH750" s="133"/>
      <c r="GI750" s="133"/>
      <c r="GJ750" s="133"/>
      <c r="GK750" s="133"/>
      <c r="GL750" s="133"/>
      <c r="GM750" s="133"/>
      <c r="GN750" s="133"/>
      <c r="GO750" s="133"/>
      <c r="GP750" s="133"/>
      <c r="GQ750" s="133"/>
      <c r="GR750" s="133"/>
      <c r="GS750" s="133"/>
    </row>
    <row r="751" spans="1:20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c r="CQ751" s="133"/>
      <c r="CR751" s="133"/>
      <c r="CS751" s="133"/>
      <c r="CT751" s="133"/>
      <c r="CU751" s="133"/>
      <c r="CV751" s="133"/>
      <c r="CW751" s="133"/>
      <c r="CX751" s="133"/>
      <c r="CY751" s="133"/>
      <c r="CZ751" s="133"/>
      <c r="DA751" s="133"/>
      <c r="DB751" s="133"/>
      <c r="DC751" s="133"/>
      <c r="DD751" s="133"/>
      <c r="DE751" s="133"/>
      <c r="DF751" s="133"/>
      <c r="DG751" s="133"/>
      <c r="DH751" s="133"/>
      <c r="DI751" s="133"/>
      <c r="DJ751" s="133"/>
      <c r="DK751" s="133"/>
      <c r="DL751" s="133"/>
      <c r="DM751" s="133"/>
      <c r="DN751" s="133"/>
      <c r="DO751" s="133"/>
      <c r="DP751" s="133"/>
      <c r="DQ751" s="133"/>
      <c r="DR751" s="133"/>
      <c r="DS751" s="133"/>
      <c r="DT751" s="133"/>
      <c r="DU751" s="133"/>
      <c r="DV751" s="133"/>
      <c r="DW751" s="133"/>
      <c r="DX751" s="133"/>
      <c r="DY751" s="133"/>
      <c r="DZ751" s="133"/>
      <c r="EA751" s="133"/>
      <c r="EB751" s="133"/>
      <c r="EC751" s="133"/>
      <c r="ED751" s="133"/>
      <c r="EE751" s="133"/>
      <c r="EF751" s="133"/>
      <c r="EG751" s="133"/>
      <c r="EH751" s="133"/>
      <c r="EI751" s="133"/>
      <c r="EJ751" s="133"/>
      <c r="EK751" s="133"/>
      <c r="EL751" s="133"/>
      <c r="EM751" s="133"/>
      <c r="EN751" s="133"/>
      <c r="EO751" s="133"/>
      <c r="EP751" s="133"/>
      <c r="EQ751" s="133"/>
      <c r="ER751" s="133"/>
      <c r="ES751" s="133"/>
      <c r="ET751" s="133"/>
      <c r="EU751" s="133"/>
      <c r="EV751" s="133"/>
      <c r="EW751" s="133"/>
      <c r="EX751" s="133"/>
      <c r="EY751" s="133"/>
      <c r="EZ751" s="133"/>
      <c r="FA751" s="133"/>
      <c r="FB751" s="133"/>
      <c r="FC751" s="133"/>
      <c r="FD751" s="133"/>
      <c r="FE751" s="133"/>
      <c r="FF751" s="133"/>
      <c r="FG751" s="133"/>
      <c r="FH751" s="133"/>
      <c r="FI751" s="133"/>
      <c r="FJ751" s="133"/>
      <c r="FK751" s="133"/>
      <c r="FL751" s="133"/>
      <c r="FM751" s="133"/>
      <c r="FN751" s="133"/>
      <c r="FO751" s="133"/>
      <c r="FP751" s="133"/>
      <c r="FQ751" s="133"/>
      <c r="FR751" s="133"/>
      <c r="FS751" s="133"/>
      <c r="FT751" s="133"/>
      <c r="FU751" s="133"/>
      <c r="FV751" s="133"/>
      <c r="FW751" s="133"/>
      <c r="FX751" s="133"/>
      <c r="FY751" s="133"/>
      <c r="FZ751" s="133"/>
      <c r="GA751" s="133"/>
      <c r="GB751" s="133"/>
      <c r="GC751" s="133"/>
      <c r="GD751" s="133"/>
      <c r="GE751" s="133"/>
      <c r="GF751" s="133"/>
      <c r="GG751" s="133"/>
      <c r="GH751" s="133"/>
      <c r="GI751" s="133"/>
      <c r="GJ751" s="133"/>
      <c r="GK751" s="133"/>
      <c r="GL751" s="133"/>
      <c r="GM751" s="133"/>
      <c r="GN751" s="133"/>
      <c r="GO751" s="133"/>
      <c r="GP751" s="133"/>
      <c r="GQ751" s="133"/>
      <c r="GR751" s="133"/>
      <c r="GS751" s="133"/>
    </row>
    <row r="752" spans="1:20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c r="CZ752" s="133"/>
      <c r="DA752" s="133"/>
      <c r="DB752" s="133"/>
      <c r="DC752" s="133"/>
      <c r="DD752" s="133"/>
      <c r="DE752" s="133"/>
      <c r="DF752" s="133"/>
      <c r="DG752" s="133"/>
      <c r="DH752" s="133"/>
      <c r="DI752" s="133"/>
      <c r="DJ752" s="133"/>
      <c r="DK752" s="133"/>
      <c r="DL752" s="133"/>
      <c r="DM752" s="133"/>
      <c r="DN752" s="133"/>
      <c r="DO752" s="133"/>
      <c r="DP752" s="133"/>
      <c r="DQ752" s="133"/>
      <c r="DR752" s="133"/>
      <c r="DS752" s="133"/>
      <c r="DT752" s="133"/>
      <c r="DU752" s="133"/>
      <c r="DV752" s="133"/>
      <c r="DW752" s="133"/>
      <c r="DX752" s="133"/>
      <c r="DY752" s="133"/>
      <c r="DZ752" s="133"/>
      <c r="EA752" s="133"/>
      <c r="EB752" s="133"/>
      <c r="EC752" s="133"/>
      <c r="ED752" s="133"/>
      <c r="EE752" s="133"/>
      <c r="EF752" s="133"/>
      <c r="EG752" s="133"/>
      <c r="EH752" s="133"/>
      <c r="EI752" s="133"/>
      <c r="EJ752" s="133"/>
      <c r="EK752" s="133"/>
      <c r="EL752" s="133"/>
      <c r="EM752" s="133"/>
      <c r="EN752" s="133"/>
      <c r="EO752" s="133"/>
      <c r="EP752" s="133"/>
      <c r="EQ752" s="133"/>
      <c r="ER752" s="133"/>
      <c r="ES752" s="133"/>
      <c r="ET752" s="133"/>
      <c r="EU752" s="133"/>
      <c r="EV752" s="133"/>
      <c r="EW752" s="133"/>
      <c r="EX752" s="133"/>
      <c r="EY752" s="133"/>
      <c r="EZ752" s="133"/>
      <c r="FA752" s="133"/>
      <c r="FB752" s="133"/>
      <c r="FC752" s="133"/>
      <c r="FD752" s="133"/>
      <c r="FE752" s="133"/>
      <c r="FF752" s="133"/>
      <c r="FG752" s="133"/>
      <c r="FH752" s="133"/>
      <c r="FI752" s="133"/>
      <c r="FJ752" s="133"/>
      <c r="FK752" s="133"/>
      <c r="FL752" s="133"/>
      <c r="FM752" s="133"/>
      <c r="FN752" s="133"/>
      <c r="FO752" s="133"/>
      <c r="FP752" s="133"/>
      <c r="FQ752" s="133"/>
      <c r="FR752" s="133"/>
      <c r="FS752" s="133"/>
      <c r="FT752" s="133"/>
      <c r="FU752" s="133"/>
      <c r="FV752" s="133"/>
      <c r="FW752" s="133"/>
      <c r="FX752" s="133"/>
      <c r="FY752" s="133"/>
      <c r="FZ752" s="133"/>
      <c r="GA752" s="133"/>
      <c r="GB752" s="133"/>
      <c r="GC752" s="133"/>
      <c r="GD752" s="133"/>
      <c r="GE752" s="133"/>
      <c r="GF752" s="133"/>
      <c r="GG752" s="133"/>
      <c r="GH752" s="133"/>
      <c r="GI752" s="133"/>
      <c r="GJ752" s="133"/>
      <c r="GK752" s="133"/>
      <c r="GL752" s="133"/>
      <c r="GM752" s="133"/>
      <c r="GN752" s="133"/>
      <c r="GO752" s="133"/>
      <c r="GP752" s="133"/>
      <c r="GQ752" s="133"/>
      <c r="GR752" s="133"/>
      <c r="GS752" s="133"/>
    </row>
    <row r="753" spans="1:20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c r="CQ753" s="133"/>
      <c r="CR753" s="133"/>
      <c r="CS753" s="133"/>
      <c r="CT753" s="133"/>
      <c r="CU753" s="133"/>
      <c r="CV753" s="133"/>
      <c r="CW753" s="133"/>
      <c r="CX753" s="133"/>
      <c r="CY753" s="133"/>
      <c r="CZ753" s="133"/>
      <c r="DA753" s="133"/>
      <c r="DB753" s="133"/>
      <c r="DC753" s="133"/>
      <c r="DD753" s="133"/>
      <c r="DE753" s="133"/>
      <c r="DF753" s="133"/>
      <c r="DG753" s="133"/>
      <c r="DH753" s="133"/>
      <c r="DI753" s="133"/>
      <c r="DJ753" s="133"/>
      <c r="DK753" s="133"/>
      <c r="DL753" s="133"/>
      <c r="DM753" s="133"/>
      <c r="DN753" s="133"/>
      <c r="DO753" s="133"/>
      <c r="DP753" s="133"/>
      <c r="DQ753" s="133"/>
      <c r="DR753" s="133"/>
      <c r="DS753" s="133"/>
      <c r="DT753" s="133"/>
      <c r="DU753" s="133"/>
      <c r="DV753" s="133"/>
      <c r="DW753" s="133"/>
      <c r="DX753" s="133"/>
      <c r="DY753" s="133"/>
      <c r="DZ753" s="133"/>
      <c r="EA753" s="133"/>
      <c r="EB753" s="133"/>
      <c r="EC753" s="133"/>
      <c r="ED753" s="133"/>
      <c r="EE753" s="133"/>
      <c r="EF753" s="133"/>
      <c r="EG753" s="133"/>
      <c r="EH753" s="133"/>
      <c r="EI753" s="133"/>
      <c r="EJ753" s="133"/>
      <c r="EK753" s="133"/>
      <c r="EL753" s="133"/>
      <c r="EM753" s="133"/>
      <c r="EN753" s="133"/>
      <c r="EO753" s="133"/>
      <c r="EP753" s="133"/>
      <c r="EQ753" s="133"/>
      <c r="ER753" s="133"/>
      <c r="ES753" s="133"/>
      <c r="ET753" s="133"/>
      <c r="EU753" s="133"/>
      <c r="EV753" s="133"/>
      <c r="EW753" s="133"/>
      <c r="EX753" s="133"/>
      <c r="EY753" s="133"/>
      <c r="EZ753" s="133"/>
      <c r="FA753" s="133"/>
      <c r="FB753" s="133"/>
      <c r="FC753" s="133"/>
      <c r="FD753" s="133"/>
      <c r="FE753" s="133"/>
      <c r="FF753" s="133"/>
      <c r="FG753" s="133"/>
      <c r="FH753" s="133"/>
      <c r="FI753" s="133"/>
      <c r="FJ753" s="133"/>
      <c r="FK753" s="133"/>
      <c r="FL753" s="133"/>
      <c r="FM753" s="133"/>
      <c r="FN753" s="133"/>
      <c r="FO753" s="133"/>
      <c r="FP753" s="133"/>
      <c r="FQ753" s="133"/>
      <c r="FR753" s="133"/>
      <c r="FS753" s="133"/>
      <c r="FT753" s="133"/>
      <c r="FU753" s="133"/>
      <c r="FV753" s="133"/>
      <c r="FW753" s="133"/>
      <c r="FX753" s="133"/>
      <c r="FY753" s="133"/>
      <c r="FZ753" s="133"/>
      <c r="GA753" s="133"/>
      <c r="GB753" s="133"/>
      <c r="GC753" s="133"/>
      <c r="GD753" s="133"/>
      <c r="GE753" s="133"/>
      <c r="GF753" s="133"/>
      <c r="GG753" s="133"/>
      <c r="GH753" s="133"/>
      <c r="GI753" s="133"/>
      <c r="GJ753" s="133"/>
      <c r="GK753" s="133"/>
      <c r="GL753" s="133"/>
      <c r="GM753" s="133"/>
      <c r="GN753" s="133"/>
      <c r="GO753" s="133"/>
      <c r="GP753" s="133"/>
      <c r="GQ753" s="133"/>
      <c r="GR753" s="133"/>
      <c r="GS753" s="133"/>
    </row>
    <row r="754" spans="1:20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c r="CQ754" s="133"/>
      <c r="CR754" s="133"/>
      <c r="CS754" s="133"/>
      <c r="CT754" s="133"/>
      <c r="CU754" s="133"/>
      <c r="CV754" s="133"/>
      <c r="CW754" s="133"/>
      <c r="CX754" s="133"/>
      <c r="CY754" s="133"/>
      <c r="CZ754" s="133"/>
      <c r="DA754" s="133"/>
      <c r="DB754" s="133"/>
      <c r="DC754" s="133"/>
      <c r="DD754" s="133"/>
      <c r="DE754" s="133"/>
      <c r="DF754" s="133"/>
      <c r="DG754" s="133"/>
      <c r="DH754" s="133"/>
      <c r="DI754" s="133"/>
      <c r="DJ754" s="133"/>
      <c r="DK754" s="133"/>
      <c r="DL754" s="133"/>
      <c r="DM754" s="133"/>
      <c r="DN754" s="133"/>
      <c r="DO754" s="133"/>
      <c r="DP754" s="133"/>
      <c r="DQ754" s="133"/>
      <c r="DR754" s="133"/>
      <c r="DS754" s="133"/>
      <c r="DT754" s="133"/>
      <c r="DU754" s="133"/>
      <c r="DV754" s="133"/>
      <c r="DW754" s="133"/>
      <c r="DX754" s="133"/>
      <c r="DY754" s="133"/>
      <c r="DZ754" s="133"/>
      <c r="EA754" s="133"/>
      <c r="EB754" s="133"/>
      <c r="EC754" s="133"/>
      <c r="ED754" s="133"/>
      <c r="EE754" s="133"/>
      <c r="EF754" s="133"/>
      <c r="EG754" s="133"/>
      <c r="EH754" s="133"/>
      <c r="EI754" s="133"/>
      <c r="EJ754" s="133"/>
      <c r="EK754" s="133"/>
      <c r="EL754" s="133"/>
      <c r="EM754" s="133"/>
      <c r="EN754" s="133"/>
      <c r="EO754" s="133"/>
      <c r="EP754" s="133"/>
      <c r="EQ754" s="133"/>
      <c r="ER754" s="133"/>
      <c r="ES754" s="133"/>
      <c r="ET754" s="133"/>
      <c r="EU754" s="133"/>
      <c r="EV754" s="133"/>
      <c r="EW754" s="133"/>
      <c r="EX754" s="133"/>
      <c r="EY754" s="133"/>
      <c r="EZ754" s="133"/>
      <c r="FA754" s="133"/>
      <c r="FB754" s="133"/>
      <c r="FC754" s="133"/>
      <c r="FD754" s="133"/>
      <c r="FE754" s="133"/>
      <c r="FF754" s="133"/>
      <c r="FG754" s="133"/>
      <c r="FH754" s="133"/>
      <c r="FI754" s="133"/>
      <c r="FJ754" s="133"/>
      <c r="FK754" s="133"/>
      <c r="FL754" s="133"/>
      <c r="FM754" s="133"/>
      <c r="FN754" s="133"/>
      <c r="FO754" s="133"/>
      <c r="FP754" s="133"/>
      <c r="FQ754" s="133"/>
      <c r="FR754" s="133"/>
      <c r="FS754" s="133"/>
      <c r="FT754" s="133"/>
      <c r="FU754" s="133"/>
      <c r="FV754" s="133"/>
      <c r="FW754" s="133"/>
      <c r="FX754" s="133"/>
      <c r="FY754" s="133"/>
      <c r="FZ754" s="133"/>
      <c r="GA754" s="133"/>
      <c r="GB754" s="133"/>
      <c r="GC754" s="133"/>
      <c r="GD754" s="133"/>
      <c r="GE754" s="133"/>
      <c r="GF754" s="133"/>
      <c r="GG754" s="133"/>
      <c r="GH754" s="133"/>
      <c r="GI754" s="133"/>
      <c r="GJ754" s="133"/>
      <c r="GK754" s="133"/>
      <c r="GL754" s="133"/>
      <c r="GM754" s="133"/>
      <c r="GN754" s="133"/>
      <c r="GO754" s="133"/>
      <c r="GP754" s="133"/>
      <c r="GQ754" s="133"/>
      <c r="GR754" s="133"/>
      <c r="GS754" s="133"/>
    </row>
    <row r="755" spans="1:20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c r="CQ755" s="133"/>
      <c r="CR755" s="133"/>
      <c r="CS755" s="133"/>
      <c r="CT755" s="133"/>
      <c r="CU755" s="133"/>
      <c r="CV755" s="133"/>
      <c r="CW755" s="133"/>
      <c r="CX755" s="133"/>
      <c r="CY755" s="133"/>
      <c r="CZ755" s="133"/>
      <c r="DA755" s="133"/>
      <c r="DB755" s="133"/>
      <c r="DC755" s="133"/>
      <c r="DD755" s="133"/>
      <c r="DE755" s="133"/>
      <c r="DF755" s="133"/>
      <c r="DG755" s="133"/>
      <c r="DH755" s="133"/>
      <c r="DI755" s="133"/>
      <c r="DJ755" s="133"/>
      <c r="DK755" s="133"/>
      <c r="DL755" s="133"/>
      <c r="DM755" s="133"/>
      <c r="DN755" s="133"/>
      <c r="DO755" s="133"/>
      <c r="DP755" s="133"/>
      <c r="DQ755" s="133"/>
      <c r="DR755" s="133"/>
      <c r="DS755" s="133"/>
      <c r="DT755" s="133"/>
      <c r="DU755" s="133"/>
      <c r="DV755" s="133"/>
      <c r="DW755" s="133"/>
      <c r="DX755" s="133"/>
      <c r="DY755" s="133"/>
      <c r="DZ755" s="133"/>
      <c r="EA755" s="133"/>
      <c r="EB755" s="133"/>
      <c r="EC755" s="133"/>
      <c r="ED755" s="133"/>
      <c r="EE755" s="133"/>
      <c r="EF755" s="133"/>
      <c r="EG755" s="133"/>
      <c r="EH755" s="133"/>
      <c r="EI755" s="133"/>
      <c r="EJ755" s="133"/>
      <c r="EK755" s="133"/>
      <c r="EL755" s="133"/>
      <c r="EM755" s="133"/>
      <c r="EN755" s="133"/>
      <c r="EO755" s="133"/>
      <c r="EP755" s="133"/>
      <c r="EQ755" s="133"/>
      <c r="ER755" s="133"/>
      <c r="ES755" s="133"/>
      <c r="ET755" s="133"/>
      <c r="EU755" s="133"/>
      <c r="EV755" s="133"/>
      <c r="EW755" s="133"/>
      <c r="EX755" s="133"/>
      <c r="EY755" s="133"/>
      <c r="EZ755" s="133"/>
      <c r="FA755" s="133"/>
      <c r="FB755" s="133"/>
      <c r="FC755" s="133"/>
      <c r="FD755" s="133"/>
      <c r="FE755" s="133"/>
      <c r="FF755" s="133"/>
      <c r="FG755" s="133"/>
      <c r="FH755" s="133"/>
      <c r="FI755" s="133"/>
      <c r="FJ755" s="133"/>
      <c r="FK755" s="133"/>
      <c r="FL755" s="133"/>
      <c r="FM755" s="133"/>
      <c r="FN755" s="133"/>
      <c r="FO755" s="133"/>
      <c r="FP755" s="133"/>
      <c r="FQ755" s="133"/>
      <c r="FR755" s="133"/>
      <c r="FS755" s="133"/>
      <c r="FT755" s="133"/>
      <c r="FU755" s="133"/>
      <c r="FV755" s="133"/>
      <c r="FW755" s="133"/>
      <c r="FX755" s="133"/>
      <c r="FY755" s="133"/>
      <c r="FZ755" s="133"/>
      <c r="GA755" s="133"/>
      <c r="GB755" s="133"/>
      <c r="GC755" s="133"/>
      <c r="GD755" s="133"/>
      <c r="GE755" s="133"/>
      <c r="GF755" s="133"/>
      <c r="GG755" s="133"/>
      <c r="GH755" s="133"/>
      <c r="GI755" s="133"/>
      <c r="GJ755" s="133"/>
      <c r="GK755" s="133"/>
      <c r="GL755" s="133"/>
      <c r="GM755" s="133"/>
      <c r="GN755" s="133"/>
      <c r="GO755" s="133"/>
      <c r="GP755" s="133"/>
      <c r="GQ755" s="133"/>
      <c r="GR755" s="133"/>
      <c r="GS755" s="133"/>
    </row>
    <row r="756" spans="1:20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c r="CQ756" s="133"/>
      <c r="CR756" s="133"/>
      <c r="CS756" s="133"/>
      <c r="CT756" s="133"/>
      <c r="CU756" s="133"/>
      <c r="CV756" s="133"/>
      <c r="CW756" s="133"/>
      <c r="CX756" s="133"/>
      <c r="CY756" s="133"/>
      <c r="CZ756" s="133"/>
      <c r="DA756" s="133"/>
      <c r="DB756" s="133"/>
      <c r="DC756" s="133"/>
      <c r="DD756" s="133"/>
      <c r="DE756" s="133"/>
      <c r="DF756" s="133"/>
      <c r="DG756" s="133"/>
      <c r="DH756" s="133"/>
      <c r="DI756" s="133"/>
      <c r="DJ756" s="133"/>
      <c r="DK756" s="133"/>
      <c r="DL756" s="133"/>
      <c r="DM756" s="133"/>
      <c r="DN756" s="133"/>
      <c r="DO756" s="133"/>
      <c r="DP756" s="133"/>
      <c r="DQ756" s="133"/>
      <c r="DR756" s="133"/>
      <c r="DS756" s="133"/>
      <c r="DT756" s="133"/>
      <c r="DU756" s="133"/>
      <c r="DV756" s="133"/>
      <c r="DW756" s="133"/>
      <c r="DX756" s="133"/>
      <c r="DY756" s="133"/>
      <c r="DZ756" s="133"/>
      <c r="EA756" s="133"/>
      <c r="EB756" s="133"/>
      <c r="EC756" s="133"/>
      <c r="ED756" s="133"/>
      <c r="EE756" s="133"/>
      <c r="EF756" s="133"/>
      <c r="EG756" s="133"/>
      <c r="EH756" s="133"/>
      <c r="EI756" s="133"/>
      <c r="EJ756" s="133"/>
      <c r="EK756" s="133"/>
      <c r="EL756" s="133"/>
      <c r="EM756" s="133"/>
      <c r="EN756" s="133"/>
      <c r="EO756" s="133"/>
      <c r="EP756" s="133"/>
      <c r="EQ756" s="133"/>
      <c r="ER756" s="133"/>
      <c r="ES756" s="133"/>
      <c r="ET756" s="133"/>
      <c r="EU756" s="133"/>
      <c r="EV756" s="133"/>
      <c r="EW756" s="133"/>
      <c r="EX756" s="133"/>
      <c r="EY756" s="133"/>
      <c r="EZ756" s="133"/>
      <c r="FA756" s="133"/>
      <c r="FB756" s="133"/>
      <c r="FC756" s="133"/>
      <c r="FD756" s="133"/>
      <c r="FE756" s="133"/>
      <c r="FF756" s="133"/>
      <c r="FG756" s="133"/>
      <c r="FH756" s="133"/>
      <c r="FI756" s="133"/>
      <c r="FJ756" s="133"/>
      <c r="FK756" s="133"/>
      <c r="FL756" s="133"/>
      <c r="FM756" s="133"/>
      <c r="FN756" s="133"/>
      <c r="FO756" s="133"/>
      <c r="FP756" s="133"/>
      <c r="FQ756" s="133"/>
      <c r="FR756" s="133"/>
      <c r="FS756" s="133"/>
      <c r="FT756" s="133"/>
      <c r="FU756" s="133"/>
      <c r="FV756" s="133"/>
      <c r="FW756" s="133"/>
      <c r="FX756" s="133"/>
      <c r="FY756" s="133"/>
      <c r="FZ756" s="133"/>
      <c r="GA756" s="133"/>
      <c r="GB756" s="133"/>
      <c r="GC756" s="133"/>
      <c r="GD756" s="133"/>
      <c r="GE756" s="133"/>
      <c r="GF756" s="133"/>
      <c r="GG756" s="133"/>
      <c r="GH756" s="133"/>
      <c r="GI756" s="133"/>
      <c r="GJ756" s="133"/>
      <c r="GK756" s="133"/>
      <c r="GL756" s="133"/>
      <c r="GM756" s="133"/>
      <c r="GN756" s="133"/>
      <c r="GO756" s="133"/>
      <c r="GP756" s="133"/>
      <c r="GQ756" s="133"/>
      <c r="GR756" s="133"/>
      <c r="GS756" s="133"/>
    </row>
    <row r="757" spans="1:20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c r="CQ757" s="133"/>
      <c r="CR757" s="133"/>
      <c r="CS757" s="133"/>
      <c r="CT757" s="133"/>
      <c r="CU757" s="133"/>
      <c r="CV757" s="133"/>
      <c r="CW757" s="133"/>
      <c r="CX757" s="133"/>
      <c r="CY757" s="133"/>
      <c r="CZ757" s="133"/>
      <c r="DA757" s="133"/>
      <c r="DB757" s="133"/>
      <c r="DC757" s="133"/>
      <c r="DD757" s="133"/>
      <c r="DE757" s="133"/>
      <c r="DF757" s="133"/>
      <c r="DG757" s="133"/>
      <c r="DH757" s="133"/>
      <c r="DI757" s="133"/>
      <c r="DJ757" s="133"/>
      <c r="DK757" s="133"/>
      <c r="DL757" s="133"/>
      <c r="DM757" s="133"/>
      <c r="DN757" s="133"/>
      <c r="DO757" s="133"/>
      <c r="DP757" s="133"/>
      <c r="DQ757" s="133"/>
      <c r="DR757" s="133"/>
      <c r="DS757" s="133"/>
      <c r="DT757" s="133"/>
      <c r="DU757" s="133"/>
      <c r="DV757" s="133"/>
      <c r="DW757" s="133"/>
      <c r="DX757" s="133"/>
      <c r="DY757" s="133"/>
      <c r="DZ757" s="133"/>
      <c r="EA757" s="133"/>
      <c r="EB757" s="133"/>
      <c r="EC757" s="133"/>
      <c r="ED757" s="133"/>
      <c r="EE757" s="133"/>
      <c r="EF757" s="133"/>
      <c r="EG757" s="133"/>
      <c r="EH757" s="133"/>
      <c r="EI757" s="133"/>
      <c r="EJ757" s="133"/>
      <c r="EK757" s="133"/>
      <c r="EL757" s="133"/>
      <c r="EM757" s="133"/>
      <c r="EN757" s="133"/>
      <c r="EO757" s="133"/>
      <c r="EP757" s="133"/>
      <c r="EQ757" s="133"/>
      <c r="ER757" s="133"/>
      <c r="ES757" s="133"/>
      <c r="ET757" s="133"/>
      <c r="EU757" s="133"/>
      <c r="EV757" s="133"/>
      <c r="EW757" s="133"/>
      <c r="EX757" s="133"/>
      <c r="EY757" s="133"/>
      <c r="EZ757" s="133"/>
      <c r="FA757" s="133"/>
      <c r="FB757" s="133"/>
      <c r="FC757" s="133"/>
      <c r="FD757" s="133"/>
      <c r="FE757" s="133"/>
      <c r="FF757" s="133"/>
      <c r="FG757" s="133"/>
      <c r="FH757" s="133"/>
      <c r="FI757" s="133"/>
      <c r="FJ757" s="133"/>
      <c r="FK757" s="133"/>
      <c r="FL757" s="133"/>
      <c r="FM757" s="133"/>
      <c r="FN757" s="133"/>
      <c r="FO757" s="133"/>
      <c r="FP757" s="133"/>
      <c r="FQ757" s="133"/>
      <c r="FR757" s="133"/>
      <c r="FS757" s="133"/>
      <c r="FT757" s="133"/>
      <c r="FU757" s="133"/>
      <c r="FV757" s="133"/>
      <c r="FW757" s="133"/>
      <c r="FX757" s="133"/>
      <c r="FY757" s="133"/>
      <c r="FZ757" s="133"/>
      <c r="GA757" s="133"/>
      <c r="GB757" s="133"/>
      <c r="GC757" s="133"/>
      <c r="GD757" s="133"/>
      <c r="GE757" s="133"/>
      <c r="GF757" s="133"/>
      <c r="GG757" s="133"/>
      <c r="GH757" s="133"/>
      <c r="GI757" s="133"/>
      <c r="GJ757" s="133"/>
      <c r="GK757" s="133"/>
      <c r="GL757" s="133"/>
      <c r="GM757" s="133"/>
      <c r="GN757" s="133"/>
      <c r="GO757" s="133"/>
      <c r="GP757" s="133"/>
      <c r="GQ757" s="133"/>
      <c r="GR757" s="133"/>
      <c r="GS757" s="133"/>
    </row>
    <row r="758" spans="1:20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c r="CQ758" s="133"/>
      <c r="CR758" s="133"/>
      <c r="CS758" s="133"/>
      <c r="CT758" s="133"/>
      <c r="CU758" s="133"/>
      <c r="CV758" s="133"/>
      <c r="CW758" s="133"/>
      <c r="CX758" s="133"/>
      <c r="CY758" s="133"/>
      <c r="CZ758" s="133"/>
      <c r="DA758" s="133"/>
      <c r="DB758" s="133"/>
      <c r="DC758" s="133"/>
      <c r="DD758" s="133"/>
      <c r="DE758" s="133"/>
      <c r="DF758" s="133"/>
      <c r="DG758" s="133"/>
      <c r="DH758" s="133"/>
      <c r="DI758" s="133"/>
      <c r="DJ758" s="133"/>
      <c r="DK758" s="133"/>
      <c r="DL758" s="133"/>
      <c r="DM758" s="133"/>
      <c r="DN758" s="133"/>
      <c r="DO758" s="133"/>
      <c r="DP758" s="133"/>
      <c r="DQ758" s="133"/>
      <c r="DR758" s="133"/>
      <c r="DS758" s="133"/>
      <c r="DT758" s="133"/>
      <c r="DU758" s="133"/>
      <c r="DV758" s="133"/>
      <c r="DW758" s="133"/>
      <c r="DX758" s="133"/>
      <c r="DY758" s="133"/>
      <c r="DZ758" s="133"/>
      <c r="EA758" s="133"/>
      <c r="EB758" s="133"/>
      <c r="EC758" s="133"/>
      <c r="ED758" s="133"/>
      <c r="EE758" s="133"/>
      <c r="EF758" s="133"/>
      <c r="EG758" s="133"/>
      <c r="EH758" s="133"/>
      <c r="EI758" s="133"/>
      <c r="EJ758" s="133"/>
      <c r="EK758" s="133"/>
      <c r="EL758" s="133"/>
      <c r="EM758" s="133"/>
      <c r="EN758" s="133"/>
      <c r="EO758" s="133"/>
      <c r="EP758" s="133"/>
      <c r="EQ758" s="133"/>
      <c r="ER758" s="133"/>
      <c r="ES758" s="133"/>
      <c r="ET758" s="133"/>
      <c r="EU758" s="133"/>
      <c r="EV758" s="133"/>
      <c r="EW758" s="133"/>
      <c r="EX758" s="133"/>
      <c r="EY758" s="133"/>
      <c r="EZ758" s="133"/>
      <c r="FA758" s="133"/>
      <c r="FB758" s="133"/>
      <c r="FC758" s="133"/>
      <c r="FD758" s="133"/>
      <c r="FE758" s="133"/>
      <c r="FF758" s="133"/>
      <c r="FG758" s="133"/>
      <c r="FH758" s="133"/>
      <c r="FI758" s="133"/>
      <c r="FJ758" s="133"/>
      <c r="FK758" s="133"/>
      <c r="FL758" s="133"/>
      <c r="FM758" s="133"/>
      <c r="FN758" s="133"/>
      <c r="FO758" s="133"/>
      <c r="FP758" s="133"/>
      <c r="FQ758" s="133"/>
      <c r="FR758" s="133"/>
      <c r="FS758" s="133"/>
      <c r="FT758" s="133"/>
      <c r="FU758" s="133"/>
      <c r="FV758" s="133"/>
      <c r="FW758" s="133"/>
      <c r="FX758" s="133"/>
      <c r="FY758" s="133"/>
      <c r="FZ758" s="133"/>
      <c r="GA758" s="133"/>
      <c r="GB758" s="133"/>
      <c r="GC758" s="133"/>
      <c r="GD758" s="133"/>
      <c r="GE758" s="133"/>
      <c r="GF758" s="133"/>
      <c r="GG758" s="133"/>
      <c r="GH758" s="133"/>
      <c r="GI758" s="133"/>
      <c r="GJ758" s="133"/>
      <c r="GK758" s="133"/>
      <c r="GL758" s="133"/>
      <c r="GM758" s="133"/>
      <c r="GN758" s="133"/>
      <c r="GO758" s="133"/>
      <c r="GP758" s="133"/>
      <c r="GQ758" s="133"/>
      <c r="GR758" s="133"/>
      <c r="GS758" s="133"/>
    </row>
    <row r="759" spans="1:20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c r="CQ759" s="133"/>
      <c r="CR759" s="133"/>
      <c r="CS759" s="133"/>
      <c r="CT759" s="133"/>
      <c r="CU759" s="133"/>
      <c r="CV759" s="133"/>
      <c r="CW759" s="133"/>
      <c r="CX759" s="133"/>
      <c r="CY759" s="133"/>
      <c r="CZ759" s="133"/>
      <c r="DA759" s="133"/>
      <c r="DB759" s="133"/>
      <c r="DC759" s="133"/>
      <c r="DD759" s="133"/>
      <c r="DE759" s="133"/>
      <c r="DF759" s="133"/>
      <c r="DG759" s="133"/>
      <c r="DH759" s="133"/>
      <c r="DI759" s="133"/>
      <c r="DJ759" s="133"/>
      <c r="DK759" s="133"/>
      <c r="DL759" s="133"/>
      <c r="DM759" s="133"/>
      <c r="DN759" s="133"/>
      <c r="DO759" s="133"/>
      <c r="DP759" s="133"/>
      <c r="DQ759" s="133"/>
      <c r="DR759" s="133"/>
      <c r="DS759" s="133"/>
      <c r="DT759" s="133"/>
      <c r="DU759" s="133"/>
      <c r="DV759" s="133"/>
      <c r="DW759" s="133"/>
      <c r="DX759" s="133"/>
      <c r="DY759" s="133"/>
      <c r="DZ759" s="133"/>
      <c r="EA759" s="133"/>
      <c r="EB759" s="133"/>
      <c r="EC759" s="133"/>
      <c r="ED759" s="133"/>
      <c r="EE759" s="133"/>
      <c r="EF759" s="133"/>
      <c r="EG759" s="133"/>
      <c r="EH759" s="133"/>
      <c r="EI759" s="133"/>
      <c r="EJ759" s="133"/>
      <c r="EK759" s="133"/>
      <c r="EL759" s="133"/>
      <c r="EM759" s="133"/>
      <c r="EN759" s="133"/>
      <c r="EO759" s="133"/>
      <c r="EP759" s="133"/>
      <c r="EQ759" s="133"/>
      <c r="ER759" s="133"/>
      <c r="ES759" s="133"/>
      <c r="ET759" s="133"/>
      <c r="EU759" s="133"/>
      <c r="EV759" s="133"/>
      <c r="EW759" s="133"/>
      <c r="EX759" s="133"/>
      <c r="EY759" s="133"/>
      <c r="EZ759" s="133"/>
      <c r="FA759" s="133"/>
      <c r="FB759" s="133"/>
      <c r="FC759" s="133"/>
      <c r="FD759" s="133"/>
      <c r="FE759" s="133"/>
      <c r="FF759" s="133"/>
      <c r="FG759" s="133"/>
      <c r="FH759" s="133"/>
      <c r="FI759" s="133"/>
      <c r="FJ759" s="133"/>
      <c r="FK759" s="133"/>
      <c r="FL759" s="133"/>
      <c r="FM759" s="133"/>
      <c r="FN759" s="133"/>
      <c r="FO759" s="133"/>
      <c r="FP759" s="133"/>
      <c r="FQ759" s="133"/>
      <c r="FR759" s="133"/>
      <c r="FS759" s="133"/>
      <c r="FT759" s="133"/>
      <c r="FU759" s="133"/>
      <c r="FV759" s="133"/>
      <c r="FW759" s="133"/>
      <c r="FX759" s="133"/>
      <c r="FY759" s="133"/>
      <c r="FZ759" s="133"/>
      <c r="GA759" s="133"/>
      <c r="GB759" s="133"/>
      <c r="GC759" s="133"/>
      <c r="GD759" s="133"/>
      <c r="GE759" s="133"/>
      <c r="GF759" s="133"/>
      <c r="GG759" s="133"/>
      <c r="GH759" s="133"/>
      <c r="GI759" s="133"/>
      <c r="GJ759" s="133"/>
      <c r="GK759" s="133"/>
      <c r="GL759" s="133"/>
      <c r="GM759" s="133"/>
      <c r="GN759" s="133"/>
      <c r="GO759" s="133"/>
      <c r="GP759" s="133"/>
      <c r="GQ759" s="133"/>
      <c r="GR759" s="133"/>
      <c r="GS759" s="133"/>
    </row>
    <row r="760" spans="1:20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c r="CQ760" s="133"/>
      <c r="CR760" s="133"/>
      <c r="CS760" s="133"/>
      <c r="CT760" s="133"/>
      <c r="CU760" s="133"/>
      <c r="CV760" s="133"/>
      <c r="CW760" s="133"/>
      <c r="CX760" s="133"/>
      <c r="CY760" s="133"/>
      <c r="CZ760" s="133"/>
      <c r="DA760" s="133"/>
      <c r="DB760" s="133"/>
      <c r="DC760" s="133"/>
      <c r="DD760" s="133"/>
      <c r="DE760" s="133"/>
      <c r="DF760" s="133"/>
      <c r="DG760" s="133"/>
      <c r="DH760" s="133"/>
      <c r="DI760" s="133"/>
      <c r="DJ760" s="133"/>
      <c r="DK760" s="133"/>
      <c r="DL760" s="133"/>
      <c r="DM760" s="133"/>
      <c r="DN760" s="133"/>
      <c r="DO760" s="133"/>
      <c r="DP760" s="133"/>
      <c r="DQ760" s="133"/>
      <c r="DR760" s="133"/>
      <c r="DS760" s="133"/>
      <c r="DT760" s="133"/>
      <c r="DU760" s="133"/>
      <c r="DV760" s="133"/>
      <c r="DW760" s="133"/>
      <c r="DX760" s="133"/>
      <c r="DY760" s="133"/>
      <c r="DZ760" s="133"/>
      <c r="EA760" s="133"/>
      <c r="EB760" s="133"/>
      <c r="EC760" s="133"/>
      <c r="ED760" s="133"/>
      <c r="EE760" s="133"/>
      <c r="EF760" s="133"/>
      <c r="EG760" s="133"/>
      <c r="EH760" s="133"/>
      <c r="EI760" s="133"/>
      <c r="EJ760" s="133"/>
      <c r="EK760" s="133"/>
      <c r="EL760" s="133"/>
      <c r="EM760" s="133"/>
      <c r="EN760" s="133"/>
      <c r="EO760" s="133"/>
      <c r="EP760" s="133"/>
      <c r="EQ760" s="133"/>
      <c r="ER760" s="133"/>
      <c r="ES760" s="133"/>
      <c r="ET760" s="133"/>
      <c r="EU760" s="133"/>
      <c r="EV760" s="133"/>
      <c r="EW760" s="133"/>
      <c r="EX760" s="133"/>
      <c r="EY760" s="133"/>
      <c r="EZ760" s="133"/>
      <c r="FA760" s="133"/>
      <c r="FB760" s="133"/>
      <c r="FC760" s="133"/>
      <c r="FD760" s="133"/>
      <c r="FE760" s="133"/>
      <c r="FF760" s="133"/>
      <c r="FG760" s="133"/>
      <c r="FH760" s="133"/>
      <c r="FI760" s="133"/>
      <c r="FJ760" s="133"/>
      <c r="FK760" s="133"/>
      <c r="FL760" s="133"/>
      <c r="FM760" s="133"/>
      <c r="FN760" s="133"/>
      <c r="FO760" s="133"/>
      <c r="FP760" s="133"/>
      <c r="FQ760" s="133"/>
      <c r="FR760" s="133"/>
      <c r="FS760" s="133"/>
      <c r="FT760" s="133"/>
      <c r="FU760" s="133"/>
      <c r="FV760" s="133"/>
      <c r="FW760" s="133"/>
      <c r="FX760" s="133"/>
      <c r="FY760" s="133"/>
      <c r="FZ760" s="133"/>
      <c r="GA760" s="133"/>
      <c r="GB760" s="133"/>
      <c r="GC760" s="133"/>
      <c r="GD760" s="133"/>
      <c r="GE760" s="133"/>
      <c r="GF760" s="133"/>
      <c r="GG760" s="133"/>
      <c r="GH760" s="133"/>
      <c r="GI760" s="133"/>
      <c r="GJ760" s="133"/>
      <c r="GK760" s="133"/>
      <c r="GL760" s="133"/>
      <c r="GM760" s="133"/>
      <c r="GN760" s="133"/>
      <c r="GO760" s="133"/>
      <c r="GP760" s="133"/>
      <c r="GQ760" s="133"/>
      <c r="GR760" s="133"/>
      <c r="GS760" s="133"/>
    </row>
    <row r="761" spans="1:20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c r="CQ761" s="133"/>
      <c r="CR761" s="133"/>
      <c r="CS761" s="133"/>
      <c r="CT761" s="133"/>
      <c r="CU761" s="133"/>
      <c r="CV761" s="133"/>
      <c r="CW761" s="133"/>
      <c r="CX761" s="133"/>
      <c r="CY761" s="133"/>
      <c r="CZ761" s="133"/>
      <c r="DA761" s="133"/>
      <c r="DB761" s="133"/>
      <c r="DC761" s="133"/>
      <c r="DD761" s="133"/>
      <c r="DE761" s="133"/>
      <c r="DF761" s="133"/>
      <c r="DG761" s="133"/>
      <c r="DH761" s="133"/>
      <c r="DI761" s="133"/>
      <c r="DJ761" s="133"/>
      <c r="DK761" s="133"/>
      <c r="DL761" s="133"/>
      <c r="DM761" s="133"/>
      <c r="DN761" s="133"/>
      <c r="DO761" s="133"/>
      <c r="DP761" s="133"/>
      <c r="DQ761" s="133"/>
      <c r="DR761" s="133"/>
      <c r="DS761" s="133"/>
      <c r="DT761" s="133"/>
      <c r="DU761" s="133"/>
      <c r="DV761" s="133"/>
      <c r="DW761" s="133"/>
      <c r="DX761" s="133"/>
      <c r="DY761" s="133"/>
      <c r="DZ761" s="133"/>
      <c r="EA761" s="133"/>
      <c r="EB761" s="133"/>
      <c r="EC761" s="133"/>
      <c r="ED761" s="133"/>
      <c r="EE761" s="133"/>
      <c r="EF761" s="133"/>
      <c r="EG761" s="133"/>
      <c r="EH761" s="133"/>
      <c r="EI761" s="133"/>
      <c r="EJ761" s="133"/>
      <c r="EK761" s="133"/>
      <c r="EL761" s="133"/>
      <c r="EM761" s="133"/>
      <c r="EN761" s="133"/>
      <c r="EO761" s="133"/>
      <c r="EP761" s="133"/>
      <c r="EQ761" s="133"/>
      <c r="ER761" s="133"/>
      <c r="ES761" s="133"/>
      <c r="ET761" s="133"/>
      <c r="EU761" s="133"/>
      <c r="EV761" s="133"/>
      <c r="EW761" s="133"/>
      <c r="EX761" s="133"/>
      <c r="EY761" s="133"/>
      <c r="EZ761" s="133"/>
      <c r="FA761" s="133"/>
      <c r="FB761" s="133"/>
      <c r="FC761" s="133"/>
      <c r="FD761" s="133"/>
      <c r="FE761" s="133"/>
      <c r="FF761" s="133"/>
      <c r="FG761" s="133"/>
      <c r="FH761" s="133"/>
      <c r="FI761" s="133"/>
      <c r="FJ761" s="133"/>
      <c r="FK761" s="133"/>
      <c r="FL761" s="133"/>
      <c r="FM761" s="133"/>
      <c r="FN761" s="133"/>
      <c r="FO761" s="133"/>
      <c r="FP761" s="133"/>
      <c r="FQ761" s="133"/>
      <c r="FR761" s="133"/>
      <c r="FS761" s="133"/>
      <c r="FT761" s="133"/>
      <c r="FU761" s="133"/>
      <c r="FV761" s="133"/>
      <c r="FW761" s="133"/>
      <c r="FX761" s="133"/>
      <c r="FY761" s="133"/>
      <c r="FZ761" s="133"/>
      <c r="GA761" s="133"/>
      <c r="GB761" s="133"/>
      <c r="GC761" s="133"/>
      <c r="GD761" s="133"/>
      <c r="GE761" s="133"/>
      <c r="GF761" s="133"/>
      <c r="GG761" s="133"/>
      <c r="GH761" s="133"/>
      <c r="GI761" s="133"/>
      <c r="GJ761" s="133"/>
      <c r="GK761" s="133"/>
      <c r="GL761" s="133"/>
      <c r="GM761" s="133"/>
      <c r="GN761" s="133"/>
      <c r="GO761" s="133"/>
      <c r="GP761" s="133"/>
      <c r="GQ761" s="133"/>
      <c r="GR761" s="133"/>
      <c r="GS761" s="133"/>
    </row>
    <row r="762" spans="1:20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c r="CQ762" s="133"/>
      <c r="CR762" s="133"/>
      <c r="CS762" s="133"/>
      <c r="CT762" s="133"/>
      <c r="CU762" s="133"/>
      <c r="CV762" s="133"/>
      <c r="CW762" s="133"/>
      <c r="CX762" s="133"/>
      <c r="CY762" s="133"/>
      <c r="CZ762" s="133"/>
      <c r="DA762" s="133"/>
      <c r="DB762" s="133"/>
      <c r="DC762" s="133"/>
      <c r="DD762" s="133"/>
      <c r="DE762" s="133"/>
      <c r="DF762" s="133"/>
      <c r="DG762" s="133"/>
      <c r="DH762" s="133"/>
      <c r="DI762" s="133"/>
      <c r="DJ762" s="133"/>
      <c r="DK762" s="133"/>
      <c r="DL762" s="133"/>
      <c r="DM762" s="133"/>
      <c r="DN762" s="133"/>
      <c r="DO762" s="133"/>
      <c r="DP762" s="133"/>
      <c r="DQ762" s="133"/>
      <c r="DR762" s="133"/>
      <c r="DS762" s="133"/>
      <c r="DT762" s="133"/>
      <c r="DU762" s="133"/>
      <c r="DV762" s="133"/>
      <c r="DW762" s="133"/>
      <c r="DX762" s="133"/>
      <c r="DY762" s="133"/>
      <c r="DZ762" s="133"/>
      <c r="EA762" s="133"/>
      <c r="EB762" s="133"/>
      <c r="EC762" s="133"/>
      <c r="ED762" s="133"/>
      <c r="EE762" s="133"/>
      <c r="EF762" s="133"/>
      <c r="EG762" s="133"/>
      <c r="EH762" s="133"/>
      <c r="EI762" s="133"/>
      <c r="EJ762" s="133"/>
      <c r="EK762" s="133"/>
      <c r="EL762" s="133"/>
      <c r="EM762" s="133"/>
      <c r="EN762" s="133"/>
      <c r="EO762" s="133"/>
      <c r="EP762" s="133"/>
      <c r="EQ762" s="133"/>
      <c r="ER762" s="133"/>
      <c r="ES762" s="133"/>
      <c r="ET762" s="133"/>
      <c r="EU762" s="133"/>
      <c r="EV762" s="133"/>
      <c r="EW762" s="133"/>
      <c r="EX762" s="133"/>
      <c r="EY762" s="133"/>
      <c r="EZ762" s="133"/>
      <c r="FA762" s="133"/>
      <c r="FB762" s="133"/>
      <c r="FC762" s="133"/>
      <c r="FD762" s="133"/>
      <c r="FE762" s="133"/>
      <c r="FF762" s="133"/>
      <c r="FG762" s="133"/>
      <c r="FH762" s="133"/>
      <c r="FI762" s="133"/>
      <c r="FJ762" s="133"/>
      <c r="FK762" s="133"/>
      <c r="FL762" s="133"/>
      <c r="FM762" s="133"/>
      <c r="FN762" s="133"/>
      <c r="FO762" s="133"/>
      <c r="FP762" s="133"/>
      <c r="FQ762" s="133"/>
      <c r="FR762" s="133"/>
      <c r="FS762" s="133"/>
      <c r="FT762" s="133"/>
      <c r="FU762" s="133"/>
      <c r="FV762" s="133"/>
      <c r="FW762" s="133"/>
      <c r="FX762" s="133"/>
      <c r="FY762" s="133"/>
      <c r="FZ762" s="133"/>
      <c r="GA762" s="133"/>
      <c r="GB762" s="133"/>
      <c r="GC762" s="133"/>
      <c r="GD762" s="133"/>
      <c r="GE762" s="133"/>
      <c r="GF762" s="133"/>
      <c r="GG762" s="133"/>
      <c r="GH762" s="133"/>
      <c r="GI762" s="133"/>
      <c r="GJ762" s="133"/>
      <c r="GK762" s="133"/>
      <c r="GL762" s="133"/>
      <c r="GM762" s="133"/>
      <c r="GN762" s="133"/>
      <c r="GO762" s="133"/>
      <c r="GP762" s="133"/>
      <c r="GQ762" s="133"/>
      <c r="GR762" s="133"/>
      <c r="GS762" s="133"/>
    </row>
    <row r="763" spans="1:20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c r="AV763" s="133"/>
      <c r="AW763" s="133"/>
      <c r="AX763" s="133"/>
      <c r="AY763" s="133"/>
      <c r="AZ763" s="133"/>
      <c r="BA763" s="133"/>
      <c r="BB763" s="133"/>
      <c r="BC763" s="133"/>
      <c r="BD763" s="133"/>
      <c r="BE763" s="133"/>
      <c r="BF763" s="133"/>
      <c r="BG763" s="133"/>
      <c r="BH763" s="133"/>
      <c r="BI763" s="133"/>
      <c r="BJ763" s="133"/>
      <c r="BK763" s="133"/>
      <c r="BL763" s="133"/>
      <c r="BM763" s="133"/>
      <c r="BN763" s="133"/>
      <c r="BO763" s="133"/>
      <c r="BP763" s="133"/>
      <c r="BQ763" s="133"/>
      <c r="BR763" s="133"/>
      <c r="BS763" s="133"/>
      <c r="BT763" s="133"/>
      <c r="BU763" s="133"/>
      <c r="BV763" s="133"/>
      <c r="BW763" s="133"/>
      <c r="BX763" s="133"/>
      <c r="BY763" s="133"/>
      <c r="BZ763" s="133"/>
      <c r="CA763" s="133"/>
      <c r="CB763" s="133"/>
      <c r="CC763" s="133"/>
      <c r="CD763" s="133"/>
      <c r="CE763" s="133"/>
      <c r="CF763" s="133"/>
      <c r="CG763" s="133"/>
      <c r="CH763" s="133"/>
      <c r="CI763" s="133"/>
      <c r="CJ763" s="133"/>
      <c r="CK763" s="133"/>
      <c r="CL763" s="133"/>
      <c r="CM763" s="133"/>
      <c r="CN763" s="133"/>
      <c r="CO763" s="133"/>
      <c r="CP763" s="133"/>
      <c r="CQ763" s="133"/>
      <c r="CR763" s="133"/>
      <c r="CS763" s="133"/>
      <c r="CT763" s="133"/>
      <c r="CU763" s="133"/>
      <c r="CV763" s="133"/>
      <c r="CW763" s="133"/>
      <c r="CX763" s="133"/>
      <c r="CY763" s="133"/>
      <c r="CZ763" s="133"/>
      <c r="DA763" s="133"/>
      <c r="DB763" s="133"/>
      <c r="DC763" s="133"/>
      <c r="DD763" s="133"/>
      <c r="DE763" s="133"/>
      <c r="DF763" s="133"/>
      <c r="DG763" s="133"/>
      <c r="DH763" s="133"/>
      <c r="DI763" s="133"/>
      <c r="DJ763" s="133"/>
      <c r="DK763" s="133"/>
      <c r="DL763" s="133"/>
      <c r="DM763" s="133"/>
      <c r="DN763" s="133"/>
      <c r="DO763" s="133"/>
      <c r="DP763" s="133"/>
      <c r="DQ763" s="133"/>
      <c r="DR763" s="133"/>
      <c r="DS763" s="133"/>
      <c r="DT763" s="133"/>
      <c r="DU763" s="133"/>
      <c r="DV763" s="133"/>
      <c r="DW763" s="133"/>
      <c r="DX763" s="133"/>
      <c r="DY763" s="133"/>
      <c r="DZ763" s="133"/>
      <c r="EA763" s="133"/>
      <c r="EB763" s="133"/>
      <c r="EC763" s="133"/>
      <c r="ED763" s="133"/>
      <c r="EE763" s="133"/>
      <c r="EF763" s="133"/>
      <c r="EG763" s="133"/>
      <c r="EH763" s="133"/>
      <c r="EI763" s="133"/>
      <c r="EJ763" s="133"/>
      <c r="EK763" s="133"/>
      <c r="EL763" s="133"/>
      <c r="EM763" s="133"/>
      <c r="EN763" s="133"/>
      <c r="EO763" s="133"/>
      <c r="EP763" s="133"/>
      <c r="EQ763" s="133"/>
      <c r="ER763" s="133"/>
      <c r="ES763" s="133"/>
      <c r="ET763" s="133"/>
      <c r="EU763" s="133"/>
      <c r="EV763" s="133"/>
      <c r="EW763" s="133"/>
      <c r="EX763" s="133"/>
      <c r="EY763" s="133"/>
      <c r="EZ763" s="133"/>
      <c r="FA763" s="133"/>
      <c r="FB763" s="133"/>
      <c r="FC763" s="133"/>
      <c r="FD763" s="133"/>
      <c r="FE763" s="133"/>
      <c r="FF763" s="133"/>
      <c r="FG763" s="133"/>
      <c r="FH763" s="133"/>
      <c r="FI763" s="133"/>
      <c r="FJ763" s="133"/>
      <c r="FK763" s="133"/>
      <c r="FL763" s="133"/>
      <c r="FM763" s="133"/>
      <c r="FN763" s="133"/>
      <c r="FO763" s="133"/>
      <c r="FP763" s="133"/>
      <c r="FQ763" s="133"/>
      <c r="FR763" s="133"/>
      <c r="FS763" s="133"/>
      <c r="FT763" s="133"/>
      <c r="FU763" s="133"/>
      <c r="FV763" s="133"/>
      <c r="FW763" s="133"/>
      <c r="FX763" s="133"/>
      <c r="FY763" s="133"/>
      <c r="FZ763" s="133"/>
      <c r="GA763" s="133"/>
      <c r="GB763" s="133"/>
      <c r="GC763" s="133"/>
      <c r="GD763" s="133"/>
      <c r="GE763" s="133"/>
      <c r="GF763" s="133"/>
      <c r="GG763" s="133"/>
      <c r="GH763" s="133"/>
      <c r="GI763" s="133"/>
      <c r="GJ763" s="133"/>
      <c r="GK763" s="133"/>
      <c r="GL763" s="133"/>
      <c r="GM763" s="133"/>
      <c r="GN763" s="133"/>
      <c r="GO763" s="133"/>
      <c r="GP763" s="133"/>
      <c r="GQ763" s="133"/>
      <c r="GR763" s="133"/>
      <c r="GS763" s="133"/>
    </row>
    <row r="764" spans="1:20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c r="AV764" s="133"/>
      <c r="AW764" s="133"/>
      <c r="AX764" s="133"/>
      <c r="AY764" s="133"/>
      <c r="AZ764" s="133"/>
      <c r="BA764" s="133"/>
      <c r="BB764" s="133"/>
      <c r="BC764" s="133"/>
      <c r="BD764" s="133"/>
      <c r="BE764" s="133"/>
      <c r="BF764" s="133"/>
      <c r="BG764" s="133"/>
      <c r="BH764" s="133"/>
      <c r="BI764" s="133"/>
      <c r="BJ764" s="133"/>
      <c r="BK764" s="133"/>
      <c r="BL764" s="133"/>
      <c r="BM764" s="133"/>
      <c r="BN764" s="133"/>
      <c r="BO764" s="133"/>
      <c r="BP764" s="133"/>
      <c r="BQ764" s="133"/>
      <c r="BR764" s="133"/>
      <c r="BS764" s="133"/>
      <c r="BT764" s="133"/>
      <c r="BU764" s="133"/>
      <c r="BV764" s="133"/>
      <c r="BW764" s="133"/>
      <c r="BX764" s="133"/>
      <c r="BY764" s="133"/>
      <c r="BZ764" s="133"/>
      <c r="CA764" s="133"/>
      <c r="CB764" s="133"/>
      <c r="CC764" s="133"/>
      <c r="CD764" s="133"/>
      <c r="CE764" s="133"/>
      <c r="CF764" s="133"/>
      <c r="CG764" s="133"/>
      <c r="CH764" s="133"/>
      <c r="CI764" s="133"/>
      <c r="CJ764" s="133"/>
      <c r="CK764" s="133"/>
      <c r="CL764" s="133"/>
      <c r="CM764" s="133"/>
      <c r="CN764" s="133"/>
      <c r="CO764" s="133"/>
      <c r="CP764" s="133"/>
      <c r="CQ764" s="133"/>
      <c r="CR764" s="133"/>
      <c r="CS764" s="133"/>
      <c r="CT764" s="133"/>
      <c r="CU764" s="133"/>
      <c r="CV764" s="133"/>
      <c r="CW764" s="133"/>
      <c r="CX764" s="133"/>
      <c r="CY764" s="133"/>
      <c r="CZ764" s="133"/>
      <c r="DA764" s="133"/>
      <c r="DB764" s="133"/>
      <c r="DC764" s="133"/>
      <c r="DD764" s="133"/>
      <c r="DE764" s="133"/>
      <c r="DF764" s="133"/>
      <c r="DG764" s="133"/>
      <c r="DH764" s="133"/>
      <c r="DI764" s="133"/>
      <c r="DJ764" s="133"/>
      <c r="DK764" s="133"/>
      <c r="DL764" s="133"/>
      <c r="DM764" s="133"/>
      <c r="DN764" s="133"/>
      <c r="DO764" s="133"/>
      <c r="DP764" s="133"/>
      <c r="DQ764" s="133"/>
      <c r="DR764" s="133"/>
      <c r="DS764" s="133"/>
      <c r="DT764" s="133"/>
      <c r="DU764" s="133"/>
      <c r="DV764" s="133"/>
      <c r="DW764" s="133"/>
      <c r="DX764" s="133"/>
      <c r="DY764" s="133"/>
      <c r="DZ764" s="133"/>
      <c r="EA764" s="133"/>
      <c r="EB764" s="133"/>
      <c r="EC764" s="133"/>
      <c r="ED764" s="133"/>
      <c r="EE764" s="133"/>
      <c r="EF764" s="133"/>
      <c r="EG764" s="133"/>
      <c r="EH764" s="133"/>
      <c r="EI764" s="133"/>
      <c r="EJ764" s="133"/>
      <c r="EK764" s="133"/>
      <c r="EL764" s="133"/>
      <c r="EM764" s="133"/>
      <c r="EN764" s="133"/>
      <c r="EO764" s="133"/>
      <c r="EP764" s="133"/>
      <c r="EQ764" s="133"/>
      <c r="ER764" s="133"/>
      <c r="ES764" s="133"/>
      <c r="ET764" s="133"/>
      <c r="EU764" s="133"/>
      <c r="EV764" s="133"/>
      <c r="EW764" s="133"/>
      <c r="EX764" s="133"/>
      <c r="EY764" s="133"/>
      <c r="EZ764" s="133"/>
      <c r="FA764" s="133"/>
      <c r="FB764" s="133"/>
      <c r="FC764" s="133"/>
      <c r="FD764" s="133"/>
      <c r="FE764" s="133"/>
      <c r="FF764" s="133"/>
      <c r="FG764" s="133"/>
      <c r="FH764" s="133"/>
      <c r="FI764" s="133"/>
      <c r="FJ764" s="133"/>
      <c r="FK764" s="133"/>
      <c r="FL764" s="133"/>
      <c r="FM764" s="133"/>
      <c r="FN764" s="133"/>
      <c r="FO764" s="133"/>
      <c r="FP764" s="133"/>
      <c r="FQ764" s="133"/>
      <c r="FR764" s="133"/>
      <c r="FS764" s="133"/>
      <c r="FT764" s="133"/>
      <c r="FU764" s="133"/>
      <c r="FV764" s="133"/>
      <c r="FW764" s="133"/>
      <c r="FX764" s="133"/>
      <c r="FY764" s="133"/>
      <c r="FZ764" s="133"/>
      <c r="GA764" s="133"/>
      <c r="GB764" s="133"/>
      <c r="GC764" s="133"/>
      <c r="GD764" s="133"/>
      <c r="GE764" s="133"/>
      <c r="GF764" s="133"/>
      <c r="GG764" s="133"/>
      <c r="GH764" s="133"/>
      <c r="GI764" s="133"/>
      <c r="GJ764" s="133"/>
      <c r="GK764" s="133"/>
      <c r="GL764" s="133"/>
      <c r="GM764" s="133"/>
      <c r="GN764" s="133"/>
      <c r="GO764" s="133"/>
      <c r="GP764" s="133"/>
      <c r="GQ764" s="133"/>
      <c r="GR764" s="133"/>
      <c r="GS764" s="133"/>
    </row>
    <row r="765" spans="1:20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c r="CQ765" s="133"/>
      <c r="CR765" s="133"/>
      <c r="CS765" s="133"/>
      <c r="CT765" s="133"/>
      <c r="CU765" s="133"/>
      <c r="CV765" s="133"/>
      <c r="CW765" s="133"/>
      <c r="CX765" s="133"/>
      <c r="CY765" s="133"/>
      <c r="CZ765" s="133"/>
      <c r="DA765" s="133"/>
      <c r="DB765" s="133"/>
      <c r="DC765" s="133"/>
      <c r="DD765" s="133"/>
      <c r="DE765" s="133"/>
      <c r="DF765" s="133"/>
      <c r="DG765" s="133"/>
      <c r="DH765" s="133"/>
      <c r="DI765" s="133"/>
      <c r="DJ765" s="133"/>
      <c r="DK765" s="133"/>
      <c r="DL765" s="133"/>
      <c r="DM765" s="133"/>
      <c r="DN765" s="133"/>
      <c r="DO765" s="133"/>
      <c r="DP765" s="133"/>
      <c r="DQ765" s="133"/>
      <c r="DR765" s="133"/>
      <c r="DS765" s="133"/>
      <c r="DT765" s="133"/>
      <c r="DU765" s="133"/>
      <c r="DV765" s="133"/>
      <c r="DW765" s="133"/>
      <c r="DX765" s="133"/>
      <c r="DY765" s="133"/>
      <c r="DZ765" s="133"/>
      <c r="EA765" s="133"/>
      <c r="EB765" s="133"/>
      <c r="EC765" s="133"/>
      <c r="ED765" s="133"/>
      <c r="EE765" s="133"/>
      <c r="EF765" s="133"/>
      <c r="EG765" s="133"/>
      <c r="EH765" s="133"/>
      <c r="EI765" s="133"/>
      <c r="EJ765" s="133"/>
      <c r="EK765" s="133"/>
      <c r="EL765" s="133"/>
      <c r="EM765" s="133"/>
      <c r="EN765" s="133"/>
      <c r="EO765" s="133"/>
      <c r="EP765" s="133"/>
      <c r="EQ765" s="133"/>
      <c r="ER765" s="133"/>
      <c r="ES765" s="133"/>
      <c r="ET765" s="133"/>
      <c r="EU765" s="133"/>
      <c r="EV765" s="133"/>
      <c r="EW765" s="133"/>
      <c r="EX765" s="133"/>
      <c r="EY765" s="133"/>
      <c r="EZ765" s="133"/>
      <c r="FA765" s="133"/>
      <c r="FB765" s="133"/>
      <c r="FC765" s="133"/>
      <c r="FD765" s="133"/>
      <c r="FE765" s="133"/>
      <c r="FF765" s="133"/>
      <c r="FG765" s="133"/>
      <c r="FH765" s="133"/>
      <c r="FI765" s="133"/>
      <c r="FJ765" s="133"/>
      <c r="FK765" s="133"/>
      <c r="FL765" s="133"/>
      <c r="FM765" s="133"/>
      <c r="FN765" s="133"/>
      <c r="FO765" s="133"/>
      <c r="FP765" s="133"/>
      <c r="FQ765" s="133"/>
      <c r="FR765" s="133"/>
      <c r="FS765" s="133"/>
      <c r="FT765" s="133"/>
      <c r="FU765" s="133"/>
      <c r="FV765" s="133"/>
      <c r="FW765" s="133"/>
      <c r="FX765" s="133"/>
      <c r="FY765" s="133"/>
      <c r="FZ765" s="133"/>
      <c r="GA765" s="133"/>
      <c r="GB765" s="133"/>
      <c r="GC765" s="133"/>
      <c r="GD765" s="133"/>
      <c r="GE765" s="133"/>
      <c r="GF765" s="133"/>
      <c r="GG765" s="133"/>
      <c r="GH765" s="133"/>
      <c r="GI765" s="133"/>
      <c r="GJ765" s="133"/>
      <c r="GK765" s="133"/>
      <c r="GL765" s="133"/>
      <c r="GM765" s="133"/>
      <c r="GN765" s="133"/>
      <c r="GO765" s="133"/>
      <c r="GP765" s="133"/>
      <c r="GQ765" s="133"/>
      <c r="GR765" s="133"/>
      <c r="GS765" s="133"/>
    </row>
    <row r="766" spans="1:20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c r="CQ766" s="133"/>
      <c r="CR766" s="133"/>
      <c r="CS766" s="133"/>
      <c r="CT766" s="133"/>
      <c r="CU766" s="133"/>
      <c r="CV766" s="133"/>
      <c r="CW766" s="133"/>
      <c r="CX766" s="133"/>
      <c r="CY766" s="133"/>
      <c r="CZ766" s="133"/>
      <c r="DA766" s="133"/>
      <c r="DB766" s="133"/>
      <c r="DC766" s="133"/>
      <c r="DD766" s="133"/>
      <c r="DE766" s="133"/>
      <c r="DF766" s="133"/>
      <c r="DG766" s="133"/>
      <c r="DH766" s="133"/>
      <c r="DI766" s="133"/>
      <c r="DJ766" s="133"/>
      <c r="DK766" s="133"/>
      <c r="DL766" s="133"/>
      <c r="DM766" s="133"/>
      <c r="DN766" s="133"/>
      <c r="DO766" s="133"/>
      <c r="DP766" s="133"/>
      <c r="DQ766" s="133"/>
      <c r="DR766" s="133"/>
      <c r="DS766" s="133"/>
      <c r="DT766" s="133"/>
      <c r="DU766" s="133"/>
      <c r="DV766" s="133"/>
      <c r="DW766" s="133"/>
      <c r="DX766" s="133"/>
      <c r="DY766" s="133"/>
      <c r="DZ766" s="133"/>
      <c r="EA766" s="133"/>
      <c r="EB766" s="133"/>
      <c r="EC766" s="133"/>
      <c r="ED766" s="133"/>
      <c r="EE766" s="133"/>
      <c r="EF766" s="133"/>
      <c r="EG766" s="133"/>
      <c r="EH766" s="133"/>
      <c r="EI766" s="133"/>
      <c r="EJ766" s="133"/>
      <c r="EK766" s="133"/>
      <c r="EL766" s="133"/>
      <c r="EM766" s="133"/>
      <c r="EN766" s="133"/>
      <c r="EO766" s="133"/>
      <c r="EP766" s="133"/>
      <c r="EQ766" s="133"/>
      <c r="ER766" s="133"/>
      <c r="ES766" s="133"/>
      <c r="ET766" s="133"/>
      <c r="EU766" s="133"/>
      <c r="EV766" s="133"/>
      <c r="EW766" s="133"/>
      <c r="EX766" s="133"/>
      <c r="EY766" s="133"/>
      <c r="EZ766" s="133"/>
      <c r="FA766" s="133"/>
      <c r="FB766" s="133"/>
      <c r="FC766" s="133"/>
      <c r="FD766" s="133"/>
      <c r="FE766" s="133"/>
      <c r="FF766" s="133"/>
      <c r="FG766" s="133"/>
      <c r="FH766" s="133"/>
      <c r="FI766" s="133"/>
      <c r="FJ766" s="133"/>
      <c r="FK766" s="133"/>
      <c r="FL766" s="133"/>
      <c r="FM766" s="133"/>
      <c r="FN766" s="133"/>
      <c r="FO766" s="133"/>
      <c r="FP766" s="133"/>
      <c r="FQ766" s="133"/>
      <c r="FR766" s="133"/>
      <c r="FS766" s="133"/>
      <c r="FT766" s="133"/>
      <c r="FU766" s="133"/>
      <c r="FV766" s="133"/>
      <c r="FW766" s="133"/>
      <c r="FX766" s="133"/>
      <c r="FY766" s="133"/>
      <c r="FZ766" s="133"/>
      <c r="GA766" s="133"/>
      <c r="GB766" s="133"/>
      <c r="GC766" s="133"/>
      <c r="GD766" s="133"/>
      <c r="GE766" s="133"/>
      <c r="GF766" s="133"/>
      <c r="GG766" s="133"/>
      <c r="GH766" s="133"/>
      <c r="GI766" s="133"/>
      <c r="GJ766" s="133"/>
      <c r="GK766" s="133"/>
      <c r="GL766" s="133"/>
      <c r="GM766" s="133"/>
      <c r="GN766" s="133"/>
      <c r="GO766" s="133"/>
      <c r="GP766" s="133"/>
      <c r="GQ766" s="133"/>
      <c r="GR766" s="133"/>
      <c r="GS766" s="133"/>
    </row>
    <row r="767" spans="1:20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c r="CQ767" s="133"/>
      <c r="CR767" s="133"/>
      <c r="CS767" s="133"/>
      <c r="CT767" s="133"/>
      <c r="CU767" s="133"/>
      <c r="CV767" s="133"/>
      <c r="CW767" s="133"/>
      <c r="CX767" s="133"/>
      <c r="CY767" s="133"/>
      <c r="CZ767" s="133"/>
      <c r="DA767" s="133"/>
      <c r="DB767" s="133"/>
      <c r="DC767" s="133"/>
      <c r="DD767" s="133"/>
      <c r="DE767" s="133"/>
      <c r="DF767" s="133"/>
      <c r="DG767" s="133"/>
      <c r="DH767" s="133"/>
      <c r="DI767" s="133"/>
      <c r="DJ767" s="133"/>
      <c r="DK767" s="133"/>
      <c r="DL767" s="133"/>
      <c r="DM767" s="133"/>
      <c r="DN767" s="133"/>
      <c r="DO767" s="133"/>
      <c r="DP767" s="133"/>
      <c r="DQ767" s="133"/>
      <c r="DR767" s="133"/>
      <c r="DS767" s="133"/>
      <c r="DT767" s="133"/>
      <c r="DU767" s="133"/>
      <c r="DV767" s="133"/>
      <c r="DW767" s="133"/>
      <c r="DX767" s="133"/>
      <c r="DY767" s="133"/>
      <c r="DZ767" s="133"/>
      <c r="EA767" s="133"/>
      <c r="EB767" s="133"/>
      <c r="EC767" s="133"/>
      <c r="ED767" s="133"/>
      <c r="EE767" s="133"/>
      <c r="EF767" s="133"/>
      <c r="EG767" s="133"/>
      <c r="EH767" s="133"/>
      <c r="EI767" s="133"/>
      <c r="EJ767" s="133"/>
      <c r="EK767" s="133"/>
      <c r="EL767" s="133"/>
      <c r="EM767" s="133"/>
      <c r="EN767" s="133"/>
      <c r="EO767" s="133"/>
      <c r="EP767" s="133"/>
      <c r="EQ767" s="133"/>
      <c r="ER767" s="133"/>
      <c r="ES767" s="133"/>
      <c r="ET767" s="133"/>
      <c r="EU767" s="133"/>
      <c r="EV767" s="133"/>
      <c r="EW767" s="133"/>
      <c r="EX767" s="133"/>
      <c r="EY767" s="133"/>
      <c r="EZ767" s="133"/>
      <c r="FA767" s="133"/>
      <c r="FB767" s="133"/>
      <c r="FC767" s="133"/>
      <c r="FD767" s="133"/>
      <c r="FE767" s="133"/>
      <c r="FF767" s="133"/>
      <c r="FG767" s="133"/>
      <c r="FH767" s="133"/>
      <c r="FI767" s="133"/>
      <c r="FJ767" s="133"/>
      <c r="FK767" s="133"/>
      <c r="FL767" s="133"/>
      <c r="FM767" s="133"/>
      <c r="FN767" s="133"/>
      <c r="FO767" s="133"/>
      <c r="FP767" s="133"/>
      <c r="FQ767" s="133"/>
      <c r="FR767" s="133"/>
      <c r="FS767" s="133"/>
      <c r="FT767" s="133"/>
      <c r="FU767" s="133"/>
      <c r="FV767" s="133"/>
      <c r="FW767" s="133"/>
      <c r="FX767" s="133"/>
      <c r="FY767" s="133"/>
      <c r="FZ767" s="133"/>
      <c r="GA767" s="133"/>
      <c r="GB767" s="133"/>
      <c r="GC767" s="133"/>
      <c r="GD767" s="133"/>
      <c r="GE767" s="133"/>
      <c r="GF767" s="133"/>
      <c r="GG767" s="133"/>
      <c r="GH767" s="133"/>
      <c r="GI767" s="133"/>
      <c r="GJ767" s="133"/>
      <c r="GK767" s="133"/>
      <c r="GL767" s="133"/>
      <c r="GM767" s="133"/>
      <c r="GN767" s="133"/>
      <c r="GO767" s="133"/>
      <c r="GP767" s="133"/>
      <c r="GQ767" s="133"/>
      <c r="GR767" s="133"/>
      <c r="GS767" s="133"/>
    </row>
    <row r="768" spans="1:20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c r="CQ768" s="133"/>
      <c r="CR768" s="133"/>
      <c r="CS768" s="133"/>
      <c r="CT768" s="133"/>
      <c r="CU768" s="133"/>
      <c r="CV768" s="133"/>
      <c r="CW768" s="133"/>
      <c r="CX768" s="133"/>
      <c r="CY768" s="133"/>
      <c r="CZ768" s="133"/>
      <c r="DA768" s="133"/>
      <c r="DB768" s="133"/>
      <c r="DC768" s="133"/>
      <c r="DD768" s="133"/>
      <c r="DE768" s="133"/>
      <c r="DF768" s="133"/>
      <c r="DG768" s="133"/>
      <c r="DH768" s="133"/>
      <c r="DI768" s="133"/>
      <c r="DJ768" s="133"/>
      <c r="DK768" s="133"/>
      <c r="DL768" s="133"/>
      <c r="DM768" s="133"/>
      <c r="DN768" s="133"/>
      <c r="DO768" s="133"/>
      <c r="DP768" s="133"/>
      <c r="DQ768" s="133"/>
      <c r="DR768" s="133"/>
      <c r="DS768" s="133"/>
      <c r="DT768" s="133"/>
      <c r="DU768" s="133"/>
      <c r="DV768" s="133"/>
      <c r="DW768" s="133"/>
      <c r="DX768" s="133"/>
      <c r="DY768" s="133"/>
      <c r="DZ768" s="133"/>
      <c r="EA768" s="133"/>
      <c r="EB768" s="133"/>
      <c r="EC768" s="133"/>
      <c r="ED768" s="133"/>
      <c r="EE768" s="133"/>
      <c r="EF768" s="133"/>
      <c r="EG768" s="133"/>
      <c r="EH768" s="133"/>
      <c r="EI768" s="133"/>
      <c r="EJ768" s="133"/>
      <c r="EK768" s="133"/>
      <c r="EL768" s="133"/>
      <c r="EM768" s="133"/>
      <c r="EN768" s="133"/>
      <c r="EO768" s="133"/>
      <c r="EP768" s="133"/>
      <c r="EQ768" s="133"/>
      <c r="ER768" s="133"/>
      <c r="ES768" s="133"/>
      <c r="ET768" s="133"/>
      <c r="EU768" s="133"/>
      <c r="EV768" s="133"/>
      <c r="EW768" s="133"/>
      <c r="EX768" s="133"/>
      <c r="EY768" s="133"/>
      <c r="EZ768" s="133"/>
      <c r="FA768" s="133"/>
      <c r="FB768" s="133"/>
      <c r="FC768" s="133"/>
      <c r="FD768" s="133"/>
      <c r="FE768" s="133"/>
      <c r="FF768" s="133"/>
      <c r="FG768" s="133"/>
      <c r="FH768" s="133"/>
      <c r="FI768" s="133"/>
      <c r="FJ768" s="133"/>
      <c r="FK768" s="133"/>
      <c r="FL768" s="133"/>
      <c r="FM768" s="133"/>
      <c r="FN768" s="133"/>
      <c r="FO768" s="133"/>
      <c r="FP768" s="133"/>
      <c r="FQ768" s="133"/>
      <c r="FR768" s="133"/>
      <c r="FS768" s="133"/>
      <c r="FT768" s="133"/>
      <c r="FU768" s="133"/>
      <c r="FV768" s="133"/>
      <c r="FW768" s="133"/>
      <c r="FX768" s="133"/>
      <c r="FY768" s="133"/>
      <c r="FZ768" s="133"/>
      <c r="GA768" s="133"/>
      <c r="GB768" s="133"/>
      <c r="GC768" s="133"/>
      <c r="GD768" s="133"/>
      <c r="GE768" s="133"/>
      <c r="GF768" s="133"/>
      <c r="GG768" s="133"/>
      <c r="GH768" s="133"/>
      <c r="GI768" s="133"/>
      <c r="GJ768" s="133"/>
      <c r="GK768" s="133"/>
      <c r="GL768" s="133"/>
      <c r="GM768" s="133"/>
      <c r="GN768" s="133"/>
      <c r="GO768" s="133"/>
      <c r="GP768" s="133"/>
      <c r="GQ768" s="133"/>
      <c r="GR768" s="133"/>
      <c r="GS768" s="133"/>
    </row>
    <row r="769" spans="1:20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c r="CQ769" s="133"/>
      <c r="CR769" s="133"/>
      <c r="CS769" s="133"/>
      <c r="CT769" s="133"/>
      <c r="CU769" s="133"/>
      <c r="CV769" s="133"/>
      <c r="CW769" s="133"/>
      <c r="CX769" s="133"/>
      <c r="CY769" s="133"/>
      <c r="CZ769" s="133"/>
      <c r="DA769" s="133"/>
      <c r="DB769" s="133"/>
      <c r="DC769" s="133"/>
      <c r="DD769" s="133"/>
      <c r="DE769" s="133"/>
      <c r="DF769" s="133"/>
      <c r="DG769" s="133"/>
      <c r="DH769" s="133"/>
      <c r="DI769" s="133"/>
      <c r="DJ769" s="133"/>
      <c r="DK769" s="133"/>
      <c r="DL769" s="133"/>
      <c r="DM769" s="133"/>
      <c r="DN769" s="133"/>
      <c r="DO769" s="133"/>
      <c r="DP769" s="133"/>
      <c r="DQ769" s="133"/>
      <c r="DR769" s="133"/>
      <c r="DS769" s="133"/>
      <c r="DT769" s="133"/>
      <c r="DU769" s="133"/>
      <c r="DV769" s="133"/>
      <c r="DW769" s="133"/>
      <c r="DX769" s="133"/>
      <c r="DY769" s="133"/>
      <c r="DZ769" s="133"/>
      <c r="EA769" s="133"/>
      <c r="EB769" s="133"/>
      <c r="EC769" s="133"/>
      <c r="ED769" s="133"/>
      <c r="EE769" s="133"/>
      <c r="EF769" s="133"/>
      <c r="EG769" s="133"/>
      <c r="EH769" s="133"/>
      <c r="EI769" s="133"/>
      <c r="EJ769" s="133"/>
      <c r="EK769" s="133"/>
      <c r="EL769" s="133"/>
      <c r="EM769" s="133"/>
      <c r="EN769" s="133"/>
      <c r="EO769" s="133"/>
      <c r="EP769" s="133"/>
      <c r="EQ769" s="133"/>
      <c r="ER769" s="133"/>
      <c r="ES769" s="133"/>
      <c r="ET769" s="133"/>
      <c r="EU769" s="133"/>
      <c r="EV769" s="133"/>
      <c r="EW769" s="133"/>
      <c r="EX769" s="133"/>
      <c r="EY769" s="133"/>
      <c r="EZ769" s="133"/>
      <c r="FA769" s="133"/>
      <c r="FB769" s="133"/>
      <c r="FC769" s="133"/>
      <c r="FD769" s="133"/>
      <c r="FE769" s="133"/>
      <c r="FF769" s="133"/>
      <c r="FG769" s="133"/>
      <c r="FH769" s="133"/>
      <c r="FI769" s="133"/>
      <c r="FJ769" s="133"/>
      <c r="FK769" s="133"/>
      <c r="FL769" s="133"/>
      <c r="FM769" s="133"/>
      <c r="FN769" s="133"/>
      <c r="FO769" s="133"/>
      <c r="FP769" s="133"/>
      <c r="FQ769" s="133"/>
      <c r="FR769" s="133"/>
      <c r="FS769" s="133"/>
      <c r="FT769" s="133"/>
      <c r="FU769" s="133"/>
      <c r="FV769" s="133"/>
      <c r="FW769" s="133"/>
      <c r="FX769" s="133"/>
      <c r="FY769" s="133"/>
      <c r="FZ769" s="133"/>
      <c r="GA769" s="133"/>
      <c r="GB769" s="133"/>
      <c r="GC769" s="133"/>
      <c r="GD769" s="133"/>
      <c r="GE769" s="133"/>
      <c r="GF769" s="133"/>
      <c r="GG769" s="133"/>
      <c r="GH769" s="133"/>
      <c r="GI769" s="133"/>
      <c r="GJ769" s="133"/>
      <c r="GK769" s="133"/>
      <c r="GL769" s="133"/>
      <c r="GM769" s="133"/>
      <c r="GN769" s="133"/>
      <c r="GO769" s="133"/>
      <c r="GP769" s="133"/>
      <c r="GQ769" s="133"/>
      <c r="GR769" s="133"/>
      <c r="GS769" s="133"/>
    </row>
    <row r="770" spans="1:20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c r="AV770" s="133"/>
      <c r="AW770" s="133"/>
      <c r="AX770" s="133"/>
      <c r="AY770" s="133"/>
      <c r="AZ770" s="133"/>
      <c r="BA770" s="133"/>
      <c r="BB770" s="133"/>
      <c r="BC770" s="133"/>
      <c r="BD770" s="133"/>
      <c r="BE770" s="133"/>
      <c r="BF770" s="133"/>
      <c r="BG770" s="133"/>
      <c r="BH770" s="133"/>
      <c r="BI770" s="133"/>
      <c r="BJ770" s="133"/>
      <c r="BK770" s="133"/>
      <c r="BL770" s="133"/>
      <c r="BM770" s="133"/>
      <c r="BN770" s="133"/>
      <c r="BO770" s="133"/>
      <c r="BP770" s="133"/>
      <c r="BQ770" s="133"/>
      <c r="BR770" s="133"/>
      <c r="BS770" s="133"/>
      <c r="BT770" s="133"/>
      <c r="BU770" s="133"/>
      <c r="BV770" s="133"/>
      <c r="BW770" s="133"/>
      <c r="BX770" s="133"/>
      <c r="BY770" s="133"/>
      <c r="BZ770" s="133"/>
      <c r="CA770" s="133"/>
      <c r="CB770" s="133"/>
      <c r="CC770" s="133"/>
      <c r="CD770" s="133"/>
      <c r="CE770" s="133"/>
      <c r="CF770" s="133"/>
      <c r="CG770" s="133"/>
      <c r="CH770" s="133"/>
      <c r="CI770" s="133"/>
      <c r="CJ770" s="133"/>
      <c r="CK770" s="133"/>
      <c r="CL770" s="133"/>
      <c r="CM770" s="133"/>
      <c r="CN770" s="133"/>
      <c r="CO770" s="133"/>
      <c r="CP770" s="133"/>
      <c r="CQ770" s="133"/>
      <c r="CR770" s="133"/>
      <c r="CS770" s="133"/>
      <c r="CT770" s="133"/>
      <c r="CU770" s="133"/>
      <c r="CV770" s="133"/>
      <c r="CW770" s="133"/>
      <c r="CX770" s="133"/>
      <c r="CY770" s="133"/>
      <c r="CZ770" s="133"/>
      <c r="DA770" s="133"/>
      <c r="DB770" s="133"/>
      <c r="DC770" s="133"/>
      <c r="DD770" s="133"/>
      <c r="DE770" s="133"/>
      <c r="DF770" s="133"/>
      <c r="DG770" s="133"/>
      <c r="DH770" s="133"/>
      <c r="DI770" s="133"/>
      <c r="DJ770" s="133"/>
      <c r="DK770" s="133"/>
      <c r="DL770" s="133"/>
      <c r="DM770" s="133"/>
      <c r="DN770" s="133"/>
      <c r="DO770" s="133"/>
      <c r="DP770" s="133"/>
      <c r="DQ770" s="133"/>
      <c r="DR770" s="133"/>
      <c r="DS770" s="133"/>
      <c r="DT770" s="133"/>
      <c r="DU770" s="133"/>
      <c r="DV770" s="133"/>
      <c r="DW770" s="133"/>
      <c r="DX770" s="133"/>
      <c r="DY770" s="133"/>
      <c r="DZ770" s="133"/>
      <c r="EA770" s="133"/>
      <c r="EB770" s="133"/>
      <c r="EC770" s="133"/>
      <c r="ED770" s="133"/>
      <c r="EE770" s="133"/>
      <c r="EF770" s="133"/>
      <c r="EG770" s="133"/>
      <c r="EH770" s="133"/>
      <c r="EI770" s="133"/>
      <c r="EJ770" s="133"/>
      <c r="EK770" s="133"/>
      <c r="EL770" s="133"/>
      <c r="EM770" s="133"/>
      <c r="EN770" s="133"/>
      <c r="EO770" s="133"/>
      <c r="EP770" s="133"/>
      <c r="EQ770" s="133"/>
      <c r="ER770" s="133"/>
      <c r="ES770" s="133"/>
      <c r="ET770" s="133"/>
      <c r="EU770" s="133"/>
      <c r="EV770" s="133"/>
      <c r="EW770" s="133"/>
      <c r="EX770" s="133"/>
      <c r="EY770" s="133"/>
      <c r="EZ770" s="133"/>
      <c r="FA770" s="133"/>
      <c r="FB770" s="133"/>
      <c r="FC770" s="133"/>
      <c r="FD770" s="133"/>
      <c r="FE770" s="133"/>
      <c r="FF770" s="133"/>
      <c r="FG770" s="133"/>
      <c r="FH770" s="133"/>
      <c r="FI770" s="133"/>
      <c r="FJ770" s="133"/>
      <c r="FK770" s="133"/>
      <c r="FL770" s="133"/>
      <c r="FM770" s="133"/>
      <c r="FN770" s="133"/>
      <c r="FO770" s="133"/>
      <c r="FP770" s="133"/>
      <c r="FQ770" s="133"/>
      <c r="FR770" s="133"/>
      <c r="FS770" s="133"/>
      <c r="FT770" s="133"/>
      <c r="FU770" s="133"/>
      <c r="FV770" s="133"/>
      <c r="FW770" s="133"/>
      <c r="FX770" s="133"/>
      <c r="FY770" s="133"/>
      <c r="FZ770" s="133"/>
      <c r="GA770" s="133"/>
      <c r="GB770" s="133"/>
      <c r="GC770" s="133"/>
      <c r="GD770" s="133"/>
      <c r="GE770" s="133"/>
      <c r="GF770" s="133"/>
      <c r="GG770" s="133"/>
      <c r="GH770" s="133"/>
      <c r="GI770" s="133"/>
      <c r="GJ770" s="133"/>
      <c r="GK770" s="133"/>
      <c r="GL770" s="133"/>
      <c r="GM770" s="133"/>
      <c r="GN770" s="133"/>
      <c r="GO770" s="133"/>
      <c r="GP770" s="133"/>
      <c r="GQ770" s="133"/>
      <c r="GR770" s="133"/>
      <c r="GS770" s="133"/>
    </row>
    <row r="771" spans="1:20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c r="AV771" s="133"/>
      <c r="AW771" s="133"/>
      <c r="AX771" s="133"/>
      <c r="AY771" s="133"/>
      <c r="AZ771" s="133"/>
      <c r="BA771" s="133"/>
      <c r="BB771" s="133"/>
      <c r="BC771" s="133"/>
      <c r="BD771" s="133"/>
      <c r="BE771" s="133"/>
      <c r="BF771" s="133"/>
      <c r="BG771" s="133"/>
      <c r="BH771" s="133"/>
      <c r="BI771" s="133"/>
      <c r="BJ771" s="133"/>
      <c r="BK771" s="133"/>
      <c r="BL771" s="133"/>
      <c r="BM771" s="133"/>
      <c r="BN771" s="133"/>
      <c r="BO771" s="133"/>
      <c r="BP771" s="133"/>
      <c r="BQ771" s="133"/>
      <c r="BR771" s="133"/>
      <c r="BS771" s="133"/>
      <c r="BT771" s="133"/>
      <c r="BU771" s="133"/>
      <c r="BV771" s="133"/>
      <c r="BW771" s="133"/>
      <c r="BX771" s="133"/>
      <c r="BY771" s="133"/>
      <c r="BZ771" s="133"/>
      <c r="CA771" s="133"/>
      <c r="CB771" s="133"/>
      <c r="CC771" s="133"/>
      <c r="CD771" s="133"/>
      <c r="CE771" s="133"/>
      <c r="CF771" s="133"/>
      <c r="CG771" s="133"/>
      <c r="CH771" s="133"/>
      <c r="CI771" s="133"/>
      <c r="CJ771" s="133"/>
      <c r="CK771" s="133"/>
      <c r="CL771" s="133"/>
      <c r="CM771" s="133"/>
      <c r="CN771" s="133"/>
      <c r="CO771" s="133"/>
      <c r="CP771" s="133"/>
      <c r="CQ771" s="133"/>
      <c r="CR771" s="133"/>
      <c r="CS771" s="133"/>
      <c r="CT771" s="133"/>
      <c r="CU771" s="133"/>
      <c r="CV771" s="133"/>
      <c r="CW771" s="133"/>
      <c r="CX771" s="133"/>
      <c r="CY771" s="133"/>
      <c r="CZ771" s="133"/>
      <c r="DA771" s="133"/>
      <c r="DB771" s="133"/>
      <c r="DC771" s="133"/>
      <c r="DD771" s="133"/>
      <c r="DE771" s="133"/>
      <c r="DF771" s="133"/>
      <c r="DG771" s="133"/>
      <c r="DH771" s="133"/>
      <c r="DI771" s="133"/>
      <c r="DJ771" s="133"/>
      <c r="DK771" s="133"/>
      <c r="DL771" s="133"/>
      <c r="DM771" s="133"/>
      <c r="DN771" s="133"/>
      <c r="DO771" s="133"/>
      <c r="DP771" s="133"/>
      <c r="DQ771" s="133"/>
      <c r="DR771" s="133"/>
      <c r="DS771" s="133"/>
      <c r="DT771" s="133"/>
      <c r="DU771" s="133"/>
      <c r="DV771" s="133"/>
      <c r="DW771" s="133"/>
      <c r="DX771" s="133"/>
      <c r="DY771" s="133"/>
      <c r="DZ771" s="133"/>
      <c r="EA771" s="133"/>
      <c r="EB771" s="133"/>
      <c r="EC771" s="133"/>
      <c r="ED771" s="133"/>
      <c r="EE771" s="133"/>
      <c r="EF771" s="133"/>
      <c r="EG771" s="133"/>
      <c r="EH771" s="133"/>
      <c r="EI771" s="133"/>
      <c r="EJ771" s="133"/>
      <c r="EK771" s="133"/>
      <c r="EL771" s="133"/>
      <c r="EM771" s="133"/>
      <c r="EN771" s="133"/>
      <c r="EO771" s="133"/>
      <c r="EP771" s="133"/>
      <c r="EQ771" s="133"/>
      <c r="ER771" s="133"/>
      <c r="ES771" s="133"/>
      <c r="ET771" s="133"/>
      <c r="EU771" s="133"/>
      <c r="EV771" s="133"/>
      <c r="EW771" s="133"/>
      <c r="EX771" s="133"/>
      <c r="EY771" s="133"/>
      <c r="EZ771" s="133"/>
      <c r="FA771" s="133"/>
      <c r="FB771" s="133"/>
      <c r="FC771" s="133"/>
      <c r="FD771" s="133"/>
      <c r="FE771" s="133"/>
      <c r="FF771" s="133"/>
      <c r="FG771" s="133"/>
      <c r="FH771" s="133"/>
      <c r="FI771" s="133"/>
      <c r="FJ771" s="133"/>
      <c r="FK771" s="133"/>
      <c r="FL771" s="133"/>
      <c r="FM771" s="133"/>
      <c r="FN771" s="133"/>
      <c r="FO771" s="133"/>
      <c r="FP771" s="133"/>
      <c r="FQ771" s="133"/>
      <c r="FR771" s="133"/>
      <c r="FS771" s="133"/>
      <c r="FT771" s="133"/>
      <c r="FU771" s="133"/>
      <c r="FV771" s="133"/>
      <c r="FW771" s="133"/>
      <c r="FX771" s="133"/>
      <c r="FY771" s="133"/>
      <c r="FZ771" s="133"/>
      <c r="GA771" s="133"/>
      <c r="GB771" s="133"/>
      <c r="GC771" s="133"/>
      <c r="GD771" s="133"/>
      <c r="GE771" s="133"/>
      <c r="GF771" s="133"/>
      <c r="GG771" s="133"/>
      <c r="GH771" s="133"/>
      <c r="GI771" s="133"/>
      <c r="GJ771" s="133"/>
      <c r="GK771" s="133"/>
      <c r="GL771" s="133"/>
      <c r="GM771" s="133"/>
      <c r="GN771" s="133"/>
      <c r="GO771" s="133"/>
      <c r="GP771" s="133"/>
      <c r="GQ771" s="133"/>
      <c r="GR771" s="133"/>
      <c r="GS771" s="133"/>
    </row>
    <row r="772" spans="1:20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c r="CQ772" s="133"/>
      <c r="CR772" s="133"/>
      <c r="CS772" s="133"/>
      <c r="CT772" s="133"/>
      <c r="CU772" s="133"/>
      <c r="CV772" s="133"/>
      <c r="CW772" s="133"/>
      <c r="CX772" s="133"/>
      <c r="CY772" s="133"/>
      <c r="CZ772" s="133"/>
      <c r="DA772" s="133"/>
      <c r="DB772" s="133"/>
      <c r="DC772" s="133"/>
      <c r="DD772" s="133"/>
      <c r="DE772" s="133"/>
      <c r="DF772" s="133"/>
      <c r="DG772" s="133"/>
      <c r="DH772" s="133"/>
      <c r="DI772" s="133"/>
      <c r="DJ772" s="133"/>
      <c r="DK772" s="133"/>
      <c r="DL772" s="133"/>
      <c r="DM772" s="133"/>
      <c r="DN772" s="133"/>
      <c r="DO772" s="133"/>
      <c r="DP772" s="133"/>
      <c r="DQ772" s="133"/>
      <c r="DR772" s="133"/>
      <c r="DS772" s="133"/>
      <c r="DT772" s="133"/>
      <c r="DU772" s="133"/>
      <c r="DV772" s="133"/>
      <c r="DW772" s="133"/>
      <c r="DX772" s="133"/>
      <c r="DY772" s="133"/>
      <c r="DZ772" s="133"/>
      <c r="EA772" s="133"/>
      <c r="EB772" s="133"/>
      <c r="EC772" s="133"/>
      <c r="ED772" s="133"/>
      <c r="EE772" s="133"/>
      <c r="EF772" s="133"/>
      <c r="EG772" s="133"/>
      <c r="EH772" s="133"/>
      <c r="EI772" s="133"/>
      <c r="EJ772" s="133"/>
      <c r="EK772" s="133"/>
      <c r="EL772" s="133"/>
      <c r="EM772" s="133"/>
      <c r="EN772" s="133"/>
      <c r="EO772" s="133"/>
      <c r="EP772" s="133"/>
      <c r="EQ772" s="133"/>
      <c r="ER772" s="133"/>
      <c r="ES772" s="133"/>
      <c r="ET772" s="133"/>
      <c r="EU772" s="133"/>
      <c r="EV772" s="133"/>
      <c r="EW772" s="133"/>
      <c r="EX772" s="133"/>
      <c r="EY772" s="133"/>
      <c r="EZ772" s="133"/>
      <c r="FA772" s="133"/>
      <c r="FB772" s="133"/>
      <c r="FC772" s="133"/>
      <c r="FD772" s="133"/>
      <c r="FE772" s="133"/>
      <c r="FF772" s="133"/>
      <c r="FG772" s="133"/>
      <c r="FH772" s="133"/>
      <c r="FI772" s="133"/>
      <c r="FJ772" s="133"/>
      <c r="FK772" s="133"/>
      <c r="FL772" s="133"/>
      <c r="FM772" s="133"/>
      <c r="FN772" s="133"/>
      <c r="FO772" s="133"/>
      <c r="FP772" s="133"/>
      <c r="FQ772" s="133"/>
      <c r="FR772" s="133"/>
      <c r="FS772" s="133"/>
      <c r="FT772" s="133"/>
      <c r="FU772" s="133"/>
      <c r="FV772" s="133"/>
      <c r="FW772" s="133"/>
      <c r="FX772" s="133"/>
      <c r="FY772" s="133"/>
      <c r="FZ772" s="133"/>
      <c r="GA772" s="133"/>
      <c r="GB772" s="133"/>
      <c r="GC772" s="133"/>
      <c r="GD772" s="133"/>
      <c r="GE772" s="133"/>
      <c r="GF772" s="133"/>
      <c r="GG772" s="133"/>
      <c r="GH772" s="133"/>
      <c r="GI772" s="133"/>
      <c r="GJ772" s="133"/>
      <c r="GK772" s="133"/>
      <c r="GL772" s="133"/>
      <c r="GM772" s="133"/>
      <c r="GN772" s="133"/>
      <c r="GO772" s="133"/>
      <c r="GP772" s="133"/>
      <c r="GQ772" s="133"/>
      <c r="GR772" s="133"/>
      <c r="GS772" s="133"/>
    </row>
    <row r="773" spans="1:20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c r="AV773" s="133"/>
      <c r="AW773" s="133"/>
      <c r="AX773" s="133"/>
      <c r="AY773" s="133"/>
      <c r="AZ773" s="133"/>
      <c r="BA773" s="133"/>
      <c r="BB773" s="133"/>
      <c r="BC773" s="133"/>
      <c r="BD773" s="133"/>
      <c r="BE773" s="133"/>
      <c r="BF773" s="133"/>
      <c r="BG773" s="133"/>
      <c r="BH773" s="133"/>
      <c r="BI773" s="133"/>
      <c r="BJ773" s="133"/>
      <c r="BK773" s="133"/>
      <c r="BL773" s="133"/>
      <c r="BM773" s="133"/>
      <c r="BN773" s="133"/>
      <c r="BO773" s="133"/>
      <c r="BP773" s="133"/>
      <c r="BQ773" s="133"/>
      <c r="BR773" s="133"/>
      <c r="BS773" s="133"/>
      <c r="BT773" s="133"/>
      <c r="BU773" s="133"/>
      <c r="BV773" s="133"/>
      <c r="BW773" s="133"/>
      <c r="BX773" s="133"/>
      <c r="BY773" s="133"/>
      <c r="BZ773" s="133"/>
      <c r="CA773" s="133"/>
      <c r="CB773" s="133"/>
      <c r="CC773" s="133"/>
      <c r="CD773" s="133"/>
      <c r="CE773" s="133"/>
      <c r="CF773" s="133"/>
      <c r="CG773" s="133"/>
      <c r="CH773" s="133"/>
      <c r="CI773" s="133"/>
      <c r="CJ773" s="133"/>
      <c r="CK773" s="133"/>
      <c r="CL773" s="133"/>
      <c r="CM773" s="133"/>
      <c r="CN773" s="133"/>
      <c r="CO773" s="133"/>
      <c r="CP773" s="133"/>
      <c r="CQ773" s="133"/>
      <c r="CR773" s="133"/>
      <c r="CS773" s="133"/>
      <c r="CT773" s="133"/>
      <c r="CU773" s="133"/>
      <c r="CV773" s="133"/>
      <c r="CW773" s="133"/>
      <c r="CX773" s="133"/>
      <c r="CY773" s="133"/>
      <c r="CZ773" s="133"/>
      <c r="DA773" s="133"/>
      <c r="DB773" s="133"/>
      <c r="DC773" s="133"/>
      <c r="DD773" s="133"/>
      <c r="DE773" s="133"/>
      <c r="DF773" s="133"/>
      <c r="DG773" s="133"/>
      <c r="DH773" s="133"/>
      <c r="DI773" s="133"/>
      <c r="DJ773" s="133"/>
      <c r="DK773" s="133"/>
      <c r="DL773" s="133"/>
      <c r="DM773" s="133"/>
      <c r="DN773" s="133"/>
      <c r="DO773" s="133"/>
      <c r="DP773" s="133"/>
      <c r="DQ773" s="133"/>
      <c r="DR773" s="133"/>
      <c r="DS773" s="133"/>
      <c r="DT773" s="133"/>
      <c r="DU773" s="133"/>
      <c r="DV773" s="133"/>
      <c r="DW773" s="133"/>
      <c r="DX773" s="133"/>
      <c r="DY773" s="133"/>
      <c r="DZ773" s="133"/>
      <c r="EA773" s="133"/>
      <c r="EB773" s="133"/>
      <c r="EC773" s="133"/>
      <c r="ED773" s="133"/>
      <c r="EE773" s="133"/>
      <c r="EF773" s="133"/>
      <c r="EG773" s="133"/>
      <c r="EH773" s="133"/>
      <c r="EI773" s="133"/>
      <c r="EJ773" s="133"/>
      <c r="EK773" s="133"/>
      <c r="EL773" s="133"/>
      <c r="EM773" s="133"/>
      <c r="EN773" s="133"/>
      <c r="EO773" s="133"/>
      <c r="EP773" s="133"/>
      <c r="EQ773" s="133"/>
      <c r="ER773" s="133"/>
      <c r="ES773" s="133"/>
      <c r="ET773" s="133"/>
      <c r="EU773" s="133"/>
      <c r="EV773" s="133"/>
      <c r="EW773" s="133"/>
      <c r="EX773" s="133"/>
      <c r="EY773" s="133"/>
      <c r="EZ773" s="133"/>
      <c r="FA773" s="133"/>
      <c r="FB773" s="133"/>
      <c r="FC773" s="133"/>
      <c r="FD773" s="133"/>
      <c r="FE773" s="133"/>
      <c r="FF773" s="133"/>
      <c r="FG773" s="133"/>
      <c r="FH773" s="133"/>
      <c r="FI773" s="133"/>
      <c r="FJ773" s="133"/>
      <c r="FK773" s="133"/>
      <c r="FL773" s="133"/>
      <c r="FM773" s="133"/>
      <c r="FN773" s="133"/>
      <c r="FO773" s="133"/>
      <c r="FP773" s="133"/>
      <c r="FQ773" s="133"/>
      <c r="FR773" s="133"/>
      <c r="FS773" s="133"/>
      <c r="FT773" s="133"/>
      <c r="FU773" s="133"/>
      <c r="FV773" s="133"/>
      <c r="FW773" s="133"/>
      <c r="FX773" s="133"/>
      <c r="FY773" s="133"/>
      <c r="FZ773" s="133"/>
      <c r="GA773" s="133"/>
      <c r="GB773" s="133"/>
      <c r="GC773" s="133"/>
      <c r="GD773" s="133"/>
      <c r="GE773" s="133"/>
      <c r="GF773" s="133"/>
      <c r="GG773" s="133"/>
      <c r="GH773" s="133"/>
      <c r="GI773" s="133"/>
      <c r="GJ773" s="133"/>
      <c r="GK773" s="133"/>
      <c r="GL773" s="133"/>
      <c r="GM773" s="133"/>
      <c r="GN773" s="133"/>
      <c r="GO773" s="133"/>
      <c r="GP773" s="133"/>
      <c r="GQ773" s="133"/>
      <c r="GR773" s="133"/>
      <c r="GS773" s="133"/>
    </row>
    <row r="774" spans="1:20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c r="CQ774" s="133"/>
      <c r="CR774" s="133"/>
      <c r="CS774" s="133"/>
      <c r="CT774" s="133"/>
      <c r="CU774" s="133"/>
      <c r="CV774" s="133"/>
      <c r="CW774" s="133"/>
      <c r="CX774" s="133"/>
      <c r="CY774" s="133"/>
      <c r="CZ774" s="133"/>
      <c r="DA774" s="133"/>
      <c r="DB774" s="133"/>
      <c r="DC774" s="133"/>
      <c r="DD774" s="133"/>
      <c r="DE774" s="133"/>
      <c r="DF774" s="133"/>
      <c r="DG774" s="133"/>
      <c r="DH774" s="133"/>
      <c r="DI774" s="133"/>
      <c r="DJ774" s="133"/>
      <c r="DK774" s="133"/>
      <c r="DL774" s="133"/>
      <c r="DM774" s="133"/>
      <c r="DN774" s="133"/>
      <c r="DO774" s="133"/>
      <c r="DP774" s="133"/>
      <c r="DQ774" s="133"/>
      <c r="DR774" s="133"/>
      <c r="DS774" s="133"/>
      <c r="DT774" s="133"/>
      <c r="DU774" s="133"/>
      <c r="DV774" s="133"/>
      <c r="DW774" s="133"/>
      <c r="DX774" s="133"/>
      <c r="DY774" s="133"/>
      <c r="DZ774" s="133"/>
      <c r="EA774" s="133"/>
      <c r="EB774" s="133"/>
      <c r="EC774" s="133"/>
      <c r="ED774" s="133"/>
      <c r="EE774" s="133"/>
      <c r="EF774" s="133"/>
      <c r="EG774" s="133"/>
      <c r="EH774" s="133"/>
      <c r="EI774" s="133"/>
      <c r="EJ774" s="133"/>
      <c r="EK774" s="133"/>
      <c r="EL774" s="133"/>
      <c r="EM774" s="133"/>
      <c r="EN774" s="133"/>
      <c r="EO774" s="133"/>
      <c r="EP774" s="133"/>
      <c r="EQ774" s="133"/>
      <c r="ER774" s="133"/>
      <c r="ES774" s="133"/>
      <c r="ET774" s="133"/>
      <c r="EU774" s="133"/>
      <c r="EV774" s="133"/>
      <c r="EW774" s="133"/>
      <c r="EX774" s="133"/>
      <c r="EY774" s="133"/>
      <c r="EZ774" s="133"/>
      <c r="FA774" s="133"/>
      <c r="FB774" s="133"/>
      <c r="FC774" s="133"/>
      <c r="FD774" s="133"/>
      <c r="FE774" s="133"/>
      <c r="FF774" s="133"/>
      <c r="FG774" s="133"/>
      <c r="FH774" s="133"/>
      <c r="FI774" s="133"/>
      <c r="FJ774" s="133"/>
      <c r="FK774" s="133"/>
      <c r="FL774" s="133"/>
      <c r="FM774" s="133"/>
      <c r="FN774" s="133"/>
      <c r="FO774" s="133"/>
      <c r="FP774" s="133"/>
      <c r="FQ774" s="133"/>
      <c r="FR774" s="133"/>
      <c r="FS774" s="133"/>
      <c r="FT774" s="133"/>
      <c r="FU774" s="133"/>
      <c r="FV774" s="133"/>
      <c r="FW774" s="133"/>
      <c r="FX774" s="133"/>
      <c r="FY774" s="133"/>
      <c r="FZ774" s="133"/>
      <c r="GA774" s="133"/>
      <c r="GB774" s="133"/>
      <c r="GC774" s="133"/>
      <c r="GD774" s="133"/>
      <c r="GE774" s="133"/>
      <c r="GF774" s="133"/>
      <c r="GG774" s="133"/>
      <c r="GH774" s="133"/>
      <c r="GI774" s="133"/>
      <c r="GJ774" s="133"/>
      <c r="GK774" s="133"/>
      <c r="GL774" s="133"/>
      <c r="GM774" s="133"/>
      <c r="GN774" s="133"/>
      <c r="GO774" s="133"/>
      <c r="GP774" s="133"/>
      <c r="GQ774" s="133"/>
      <c r="GR774" s="133"/>
      <c r="GS774" s="133"/>
    </row>
    <row r="775" spans="1:20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c r="CQ775" s="133"/>
      <c r="CR775" s="133"/>
      <c r="CS775" s="133"/>
      <c r="CT775" s="133"/>
      <c r="CU775" s="133"/>
      <c r="CV775" s="133"/>
      <c r="CW775" s="133"/>
      <c r="CX775" s="133"/>
      <c r="CY775" s="133"/>
      <c r="CZ775" s="133"/>
      <c r="DA775" s="133"/>
      <c r="DB775" s="133"/>
      <c r="DC775" s="133"/>
      <c r="DD775" s="133"/>
      <c r="DE775" s="133"/>
      <c r="DF775" s="133"/>
      <c r="DG775" s="133"/>
      <c r="DH775" s="133"/>
      <c r="DI775" s="133"/>
      <c r="DJ775" s="133"/>
      <c r="DK775" s="133"/>
      <c r="DL775" s="133"/>
      <c r="DM775" s="133"/>
      <c r="DN775" s="133"/>
      <c r="DO775" s="133"/>
      <c r="DP775" s="133"/>
      <c r="DQ775" s="133"/>
      <c r="DR775" s="133"/>
      <c r="DS775" s="133"/>
      <c r="DT775" s="133"/>
      <c r="DU775" s="133"/>
      <c r="DV775" s="133"/>
      <c r="DW775" s="133"/>
      <c r="DX775" s="133"/>
      <c r="DY775" s="133"/>
      <c r="DZ775" s="133"/>
      <c r="EA775" s="133"/>
      <c r="EB775" s="133"/>
      <c r="EC775" s="133"/>
      <c r="ED775" s="133"/>
      <c r="EE775" s="133"/>
      <c r="EF775" s="133"/>
      <c r="EG775" s="133"/>
      <c r="EH775" s="133"/>
      <c r="EI775" s="133"/>
      <c r="EJ775" s="133"/>
      <c r="EK775" s="133"/>
      <c r="EL775" s="133"/>
      <c r="EM775" s="133"/>
      <c r="EN775" s="133"/>
      <c r="EO775" s="133"/>
      <c r="EP775" s="133"/>
      <c r="EQ775" s="133"/>
      <c r="ER775" s="133"/>
      <c r="ES775" s="133"/>
      <c r="ET775" s="133"/>
      <c r="EU775" s="133"/>
      <c r="EV775" s="133"/>
      <c r="EW775" s="133"/>
      <c r="EX775" s="133"/>
      <c r="EY775" s="133"/>
      <c r="EZ775" s="133"/>
      <c r="FA775" s="133"/>
      <c r="FB775" s="133"/>
      <c r="FC775" s="133"/>
      <c r="FD775" s="133"/>
      <c r="FE775" s="133"/>
      <c r="FF775" s="133"/>
      <c r="FG775" s="133"/>
      <c r="FH775" s="133"/>
      <c r="FI775" s="133"/>
      <c r="FJ775" s="133"/>
      <c r="FK775" s="133"/>
      <c r="FL775" s="133"/>
      <c r="FM775" s="133"/>
      <c r="FN775" s="133"/>
      <c r="FO775" s="133"/>
      <c r="FP775" s="133"/>
      <c r="FQ775" s="133"/>
      <c r="FR775" s="133"/>
      <c r="FS775" s="133"/>
      <c r="FT775" s="133"/>
      <c r="FU775" s="133"/>
      <c r="FV775" s="133"/>
      <c r="FW775" s="133"/>
      <c r="FX775" s="133"/>
      <c r="FY775" s="133"/>
      <c r="FZ775" s="133"/>
      <c r="GA775" s="133"/>
      <c r="GB775" s="133"/>
      <c r="GC775" s="133"/>
      <c r="GD775" s="133"/>
      <c r="GE775" s="133"/>
      <c r="GF775" s="133"/>
      <c r="GG775" s="133"/>
      <c r="GH775" s="133"/>
      <c r="GI775" s="133"/>
      <c r="GJ775" s="133"/>
      <c r="GK775" s="133"/>
      <c r="GL775" s="133"/>
      <c r="GM775" s="133"/>
      <c r="GN775" s="133"/>
      <c r="GO775" s="133"/>
      <c r="GP775" s="133"/>
      <c r="GQ775" s="133"/>
      <c r="GR775" s="133"/>
      <c r="GS775" s="133"/>
    </row>
    <row r="776" spans="1:20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c r="CQ776" s="133"/>
      <c r="CR776" s="133"/>
      <c r="CS776" s="133"/>
      <c r="CT776" s="133"/>
      <c r="CU776" s="133"/>
      <c r="CV776" s="133"/>
      <c r="CW776" s="133"/>
      <c r="CX776" s="133"/>
      <c r="CY776" s="133"/>
      <c r="CZ776" s="133"/>
      <c r="DA776" s="133"/>
      <c r="DB776" s="133"/>
      <c r="DC776" s="133"/>
      <c r="DD776" s="133"/>
      <c r="DE776" s="133"/>
      <c r="DF776" s="133"/>
      <c r="DG776" s="133"/>
      <c r="DH776" s="133"/>
      <c r="DI776" s="133"/>
      <c r="DJ776" s="133"/>
      <c r="DK776" s="133"/>
      <c r="DL776" s="133"/>
      <c r="DM776" s="133"/>
      <c r="DN776" s="133"/>
      <c r="DO776" s="133"/>
      <c r="DP776" s="133"/>
      <c r="DQ776" s="133"/>
      <c r="DR776" s="133"/>
      <c r="DS776" s="133"/>
      <c r="DT776" s="133"/>
      <c r="DU776" s="133"/>
      <c r="DV776" s="133"/>
      <c r="DW776" s="133"/>
      <c r="DX776" s="133"/>
      <c r="DY776" s="133"/>
      <c r="DZ776" s="133"/>
      <c r="EA776" s="133"/>
      <c r="EB776" s="133"/>
      <c r="EC776" s="133"/>
      <c r="ED776" s="133"/>
      <c r="EE776" s="133"/>
      <c r="EF776" s="133"/>
      <c r="EG776" s="133"/>
      <c r="EH776" s="133"/>
      <c r="EI776" s="133"/>
      <c r="EJ776" s="133"/>
      <c r="EK776" s="133"/>
      <c r="EL776" s="133"/>
      <c r="EM776" s="133"/>
      <c r="EN776" s="133"/>
      <c r="EO776" s="133"/>
      <c r="EP776" s="133"/>
      <c r="EQ776" s="133"/>
      <c r="ER776" s="133"/>
      <c r="ES776" s="133"/>
      <c r="ET776" s="133"/>
      <c r="EU776" s="133"/>
      <c r="EV776" s="133"/>
      <c r="EW776" s="133"/>
      <c r="EX776" s="133"/>
      <c r="EY776" s="133"/>
      <c r="EZ776" s="133"/>
      <c r="FA776" s="133"/>
      <c r="FB776" s="133"/>
      <c r="FC776" s="133"/>
      <c r="FD776" s="133"/>
      <c r="FE776" s="133"/>
      <c r="FF776" s="133"/>
      <c r="FG776" s="133"/>
      <c r="FH776" s="133"/>
      <c r="FI776" s="133"/>
      <c r="FJ776" s="133"/>
      <c r="FK776" s="133"/>
      <c r="FL776" s="133"/>
      <c r="FM776" s="133"/>
      <c r="FN776" s="133"/>
      <c r="FO776" s="133"/>
      <c r="FP776" s="133"/>
      <c r="FQ776" s="133"/>
      <c r="FR776" s="133"/>
      <c r="FS776" s="133"/>
      <c r="FT776" s="133"/>
      <c r="FU776" s="133"/>
      <c r="FV776" s="133"/>
      <c r="FW776" s="133"/>
      <c r="FX776" s="133"/>
      <c r="FY776" s="133"/>
      <c r="FZ776" s="133"/>
      <c r="GA776" s="133"/>
      <c r="GB776" s="133"/>
      <c r="GC776" s="133"/>
      <c r="GD776" s="133"/>
      <c r="GE776" s="133"/>
      <c r="GF776" s="133"/>
      <c r="GG776" s="133"/>
      <c r="GH776" s="133"/>
      <c r="GI776" s="133"/>
      <c r="GJ776" s="133"/>
      <c r="GK776" s="133"/>
      <c r="GL776" s="133"/>
      <c r="GM776" s="133"/>
      <c r="GN776" s="133"/>
      <c r="GO776" s="133"/>
      <c r="GP776" s="133"/>
      <c r="GQ776" s="133"/>
      <c r="GR776" s="133"/>
      <c r="GS776" s="133"/>
    </row>
    <row r="777" spans="1:20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c r="CQ777" s="133"/>
      <c r="CR777" s="133"/>
      <c r="CS777" s="133"/>
      <c r="CT777" s="133"/>
      <c r="CU777" s="133"/>
      <c r="CV777" s="133"/>
      <c r="CW777" s="133"/>
      <c r="CX777" s="133"/>
      <c r="CY777" s="133"/>
      <c r="CZ777" s="133"/>
      <c r="DA777" s="133"/>
      <c r="DB777" s="133"/>
      <c r="DC777" s="133"/>
      <c r="DD777" s="133"/>
      <c r="DE777" s="133"/>
      <c r="DF777" s="133"/>
      <c r="DG777" s="133"/>
      <c r="DH777" s="133"/>
      <c r="DI777" s="133"/>
      <c r="DJ777" s="133"/>
      <c r="DK777" s="133"/>
      <c r="DL777" s="133"/>
      <c r="DM777" s="133"/>
      <c r="DN777" s="133"/>
      <c r="DO777" s="133"/>
      <c r="DP777" s="133"/>
      <c r="DQ777" s="133"/>
      <c r="DR777" s="133"/>
      <c r="DS777" s="133"/>
      <c r="DT777" s="133"/>
      <c r="DU777" s="133"/>
      <c r="DV777" s="133"/>
      <c r="DW777" s="133"/>
      <c r="DX777" s="133"/>
      <c r="DY777" s="133"/>
      <c r="DZ777" s="133"/>
      <c r="EA777" s="133"/>
      <c r="EB777" s="133"/>
      <c r="EC777" s="133"/>
      <c r="ED777" s="133"/>
      <c r="EE777" s="133"/>
      <c r="EF777" s="133"/>
      <c r="EG777" s="133"/>
      <c r="EH777" s="133"/>
      <c r="EI777" s="133"/>
      <c r="EJ777" s="133"/>
      <c r="EK777" s="133"/>
      <c r="EL777" s="133"/>
      <c r="EM777" s="133"/>
      <c r="EN777" s="133"/>
      <c r="EO777" s="133"/>
      <c r="EP777" s="133"/>
      <c r="EQ777" s="133"/>
      <c r="ER777" s="133"/>
      <c r="ES777" s="133"/>
      <c r="ET777" s="133"/>
      <c r="EU777" s="133"/>
      <c r="EV777" s="133"/>
      <c r="EW777" s="133"/>
      <c r="EX777" s="133"/>
      <c r="EY777" s="133"/>
      <c r="EZ777" s="133"/>
      <c r="FA777" s="133"/>
      <c r="FB777" s="133"/>
      <c r="FC777" s="133"/>
      <c r="FD777" s="133"/>
      <c r="FE777" s="133"/>
      <c r="FF777" s="133"/>
      <c r="FG777" s="133"/>
      <c r="FH777" s="133"/>
      <c r="FI777" s="133"/>
      <c r="FJ777" s="133"/>
      <c r="FK777" s="133"/>
      <c r="FL777" s="133"/>
      <c r="FM777" s="133"/>
      <c r="FN777" s="133"/>
      <c r="FO777" s="133"/>
      <c r="FP777" s="133"/>
      <c r="FQ777" s="133"/>
      <c r="FR777" s="133"/>
      <c r="FS777" s="133"/>
      <c r="FT777" s="133"/>
      <c r="FU777" s="133"/>
      <c r="FV777" s="133"/>
      <c r="FW777" s="133"/>
      <c r="FX777" s="133"/>
      <c r="FY777" s="133"/>
      <c r="FZ777" s="133"/>
      <c r="GA777" s="133"/>
      <c r="GB777" s="133"/>
      <c r="GC777" s="133"/>
      <c r="GD777" s="133"/>
      <c r="GE777" s="133"/>
      <c r="GF777" s="133"/>
      <c r="GG777" s="133"/>
      <c r="GH777" s="133"/>
      <c r="GI777" s="133"/>
      <c r="GJ777" s="133"/>
      <c r="GK777" s="133"/>
      <c r="GL777" s="133"/>
      <c r="GM777" s="133"/>
      <c r="GN777" s="133"/>
      <c r="GO777" s="133"/>
      <c r="GP777" s="133"/>
      <c r="GQ777" s="133"/>
      <c r="GR777" s="133"/>
      <c r="GS777" s="133"/>
    </row>
    <row r="778" spans="1:20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c r="CQ778" s="133"/>
      <c r="CR778" s="133"/>
      <c r="CS778" s="133"/>
      <c r="CT778" s="133"/>
      <c r="CU778" s="133"/>
      <c r="CV778" s="133"/>
      <c r="CW778" s="133"/>
      <c r="CX778" s="133"/>
      <c r="CY778" s="133"/>
      <c r="CZ778" s="133"/>
      <c r="DA778" s="133"/>
      <c r="DB778" s="133"/>
      <c r="DC778" s="133"/>
      <c r="DD778" s="133"/>
      <c r="DE778" s="133"/>
      <c r="DF778" s="133"/>
      <c r="DG778" s="133"/>
      <c r="DH778" s="133"/>
      <c r="DI778" s="133"/>
      <c r="DJ778" s="133"/>
      <c r="DK778" s="133"/>
      <c r="DL778" s="133"/>
      <c r="DM778" s="133"/>
      <c r="DN778" s="133"/>
      <c r="DO778" s="133"/>
      <c r="DP778" s="133"/>
      <c r="DQ778" s="133"/>
      <c r="DR778" s="133"/>
      <c r="DS778" s="133"/>
      <c r="DT778" s="133"/>
      <c r="DU778" s="133"/>
      <c r="DV778" s="133"/>
      <c r="DW778" s="133"/>
      <c r="DX778" s="133"/>
      <c r="DY778" s="133"/>
      <c r="DZ778" s="133"/>
      <c r="EA778" s="133"/>
      <c r="EB778" s="133"/>
      <c r="EC778" s="133"/>
      <c r="ED778" s="133"/>
      <c r="EE778" s="133"/>
      <c r="EF778" s="133"/>
      <c r="EG778" s="133"/>
      <c r="EH778" s="133"/>
      <c r="EI778" s="133"/>
      <c r="EJ778" s="133"/>
      <c r="EK778" s="133"/>
      <c r="EL778" s="133"/>
      <c r="EM778" s="133"/>
      <c r="EN778" s="133"/>
      <c r="EO778" s="133"/>
      <c r="EP778" s="133"/>
      <c r="EQ778" s="133"/>
      <c r="ER778" s="133"/>
      <c r="ES778" s="133"/>
      <c r="ET778" s="133"/>
      <c r="EU778" s="133"/>
      <c r="EV778" s="133"/>
      <c r="EW778" s="133"/>
      <c r="EX778" s="133"/>
      <c r="EY778" s="133"/>
      <c r="EZ778" s="133"/>
      <c r="FA778" s="133"/>
      <c r="FB778" s="133"/>
      <c r="FC778" s="133"/>
      <c r="FD778" s="133"/>
      <c r="FE778" s="133"/>
      <c r="FF778" s="133"/>
      <c r="FG778" s="133"/>
      <c r="FH778" s="133"/>
      <c r="FI778" s="133"/>
      <c r="FJ778" s="133"/>
      <c r="FK778" s="133"/>
      <c r="FL778" s="133"/>
      <c r="FM778" s="133"/>
      <c r="FN778" s="133"/>
      <c r="FO778" s="133"/>
      <c r="FP778" s="133"/>
      <c r="FQ778" s="133"/>
      <c r="FR778" s="133"/>
      <c r="FS778" s="133"/>
      <c r="FT778" s="133"/>
      <c r="FU778" s="133"/>
      <c r="FV778" s="133"/>
      <c r="FW778" s="133"/>
      <c r="FX778" s="133"/>
      <c r="FY778" s="133"/>
      <c r="FZ778" s="133"/>
      <c r="GA778" s="133"/>
      <c r="GB778" s="133"/>
      <c r="GC778" s="133"/>
      <c r="GD778" s="133"/>
      <c r="GE778" s="133"/>
      <c r="GF778" s="133"/>
      <c r="GG778" s="133"/>
      <c r="GH778" s="133"/>
      <c r="GI778" s="133"/>
      <c r="GJ778" s="133"/>
      <c r="GK778" s="133"/>
      <c r="GL778" s="133"/>
      <c r="GM778" s="133"/>
      <c r="GN778" s="133"/>
      <c r="GO778" s="133"/>
      <c r="GP778" s="133"/>
      <c r="GQ778" s="133"/>
      <c r="GR778" s="133"/>
      <c r="GS778" s="133"/>
    </row>
    <row r="779" spans="1:20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c r="CQ779" s="133"/>
      <c r="CR779" s="133"/>
      <c r="CS779" s="133"/>
      <c r="CT779" s="133"/>
      <c r="CU779" s="133"/>
      <c r="CV779" s="133"/>
      <c r="CW779" s="133"/>
      <c r="CX779" s="133"/>
      <c r="CY779" s="133"/>
      <c r="CZ779" s="133"/>
      <c r="DA779" s="133"/>
      <c r="DB779" s="133"/>
      <c r="DC779" s="133"/>
      <c r="DD779" s="133"/>
      <c r="DE779" s="133"/>
      <c r="DF779" s="133"/>
      <c r="DG779" s="133"/>
      <c r="DH779" s="133"/>
      <c r="DI779" s="133"/>
      <c r="DJ779" s="133"/>
      <c r="DK779" s="133"/>
      <c r="DL779" s="133"/>
      <c r="DM779" s="133"/>
      <c r="DN779" s="133"/>
      <c r="DO779" s="133"/>
      <c r="DP779" s="133"/>
      <c r="DQ779" s="133"/>
      <c r="DR779" s="133"/>
      <c r="DS779" s="133"/>
      <c r="DT779" s="133"/>
      <c r="DU779" s="133"/>
      <c r="DV779" s="133"/>
      <c r="DW779" s="133"/>
      <c r="DX779" s="133"/>
      <c r="DY779" s="133"/>
      <c r="DZ779" s="133"/>
      <c r="EA779" s="133"/>
      <c r="EB779" s="133"/>
      <c r="EC779" s="133"/>
      <c r="ED779" s="133"/>
      <c r="EE779" s="133"/>
      <c r="EF779" s="133"/>
      <c r="EG779" s="133"/>
      <c r="EH779" s="133"/>
      <c r="EI779" s="133"/>
      <c r="EJ779" s="133"/>
      <c r="EK779" s="133"/>
      <c r="EL779" s="133"/>
      <c r="EM779" s="133"/>
      <c r="EN779" s="133"/>
      <c r="EO779" s="133"/>
      <c r="EP779" s="133"/>
      <c r="EQ779" s="133"/>
      <c r="ER779" s="133"/>
      <c r="ES779" s="133"/>
      <c r="ET779" s="133"/>
      <c r="EU779" s="133"/>
      <c r="EV779" s="133"/>
      <c r="EW779" s="133"/>
      <c r="EX779" s="133"/>
      <c r="EY779" s="133"/>
      <c r="EZ779" s="133"/>
      <c r="FA779" s="133"/>
      <c r="FB779" s="133"/>
      <c r="FC779" s="133"/>
      <c r="FD779" s="133"/>
      <c r="FE779" s="133"/>
      <c r="FF779" s="133"/>
      <c r="FG779" s="133"/>
      <c r="FH779" s="133"/>
      <c r="FI779" s="133"/>
      <c r="FJ779" s="133"/>
      <c r="FK779" s="133"/>
      <c r="FL779" s="133"/>
      <c r="FM779" s="133"/>
      <c r="FN779" s="133"/>
      <c r="FO779" s="133"/>
      <c r="FP779" s="133"/>
      <c r="FQ779" s="133"/>
      <c r="FR779" s="133"/>
      <c r="FS779" s="133"/>
      <c r="FT779" s="133"/>
      <c r="FU779" s="133"/>
      <c r="FV779" s="133"/>
      <c r="FW779" s="133"/>
      <c r="FX779" s="133"/>
      <c r="FY779" s="133"/>
      <c r="FZ779" s="133"/>
      <c r="GA779" s="133"/>
      <c r="GB779" s="133"/>
      <c r="GC779" s="133"/>
      <c r="GD779" s="133"/>
      <c r="GE779" s="133"/>
      <c r="GF779" s="133"/>
      <c r="GG779" s="133"/>
      <c r="GH779" s="133"/>
      <c r="GI779" s="133"/>
      <c r="GJ779" s="133"/>
      <c r="GK779" s="133"/>
      <c r="GL779" s="133"/>
      <c r="GM779" s="133"/>
      <c r="GN779" s="133"/>
      <c r="GO779" s="133"/>
      <c r="GP779" s="133"/>
      <c r="GQ779" s="133"/>
      <c r="GR779" s="133"/>
      <c r="GS779" s="133"/>
    </row>
    <row r="780" spans="1:20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c r="CQ780" s="133"/>
      <c r="CR780" s="133"/>
      <c r="CS780" s="133"/>
      <c r="CT780" s="133"/>
      <c r="CU780" s="133"/>
      <c r="CV780" s="133"/>
      <c r="CW780" s="133"/>
      <c r="CX780" s="133"/>
      <c r="CY780" s="133"/>
      <c r="CZ780" s="133"/>
      <c r="DA780" s="133"/>
      <c r="DB780" s="133"/>
      <c r="DC780" s="133"/>
      <c r="DD780" s="133"/>
      <c r="DE780" s="133"/>
      <c r="DF780" s="133"/>
      <c r="DG780" s="133"/>
      <c r="DH780" s="133"/>
      <c r="DI780" s="133"/>
      <c r="DJ780" s="133"/>
      <c r="DK780" s="133"/>
      <c r="DL780" s="133"/>
      <c r="DM780" s="133"/>
      <c r="DN780" s="133"/>
      <c r="DO780" s="133"/>
      <c r="DP780" s="133"/>
      <c r="DQ780" s="133"/>
      <c r="DR780" s="133"/>
      <c r="DS780" s="133"/>
      <c r="DT780" s="133"/>
      <c r="DU780" s="133"/>
      <c r="DV780" s="133"/>
      <c r="DW780" s="133"/>
      <c r="DX780" s="133"/>
      <c r="DY780" s="133"/>
      <c r="DZ780" s="133"/>
      <c r="EA780" s="133"/>
      <c r="EB780" s="133"/>
      <c r="EC780" s="133"/>
      <c r="ED780" s="133"/>
      <c r="EE780" s="133"/>
      <c r="EF780" s="133"/>
      <c r="EG780" s="133"/>
      <c r="EH780" s="133"/>
      <c r="EI780" s="133"/>
      <c r="EJ780" s="133"/>
      <c r="EK780" s="133"/>
      <c r="EL780" s="133"/>
      <c r="EM780" s="133"/>
      <c r="EN780" s="133"/>
      <c r="EO780" s="133"/>
      <c r="EP780" s="133"/>
      <c r="EQ780" s="133"/>
      <c r="ER780" s="133"/>
      <c r="ES780" s="133"/>
      <c r="ET780" s="133"/>
      <c r="EU780" s="133"/>
      <c r="EV780" s="133"/>
      <c r="EW780" s="133"/>
      <c r="EX780" s="133"/>
      <c r="EY780" s="133"/>
      <c r="EZ780" s="133"/>
      <c r="FA780" s="133"/>
      <c r="FB780" s="133"/>
      <c r="FC780" s="133"/>
      <c r="FD780" s="133"/>
      <c r="FE780" s="133"/>
      <c r="FF780" s="133"/>
      <c r="FG780" s="133"/>
      <c r="FH780" s="133"/>
      <c r="FI780" s="133"/>
      <c r="FJ780" s="133"/>
      <c r="FK780" s="133"/>
      <c r="FL780" s="133"/>
      <c r="FM780" s="133"/>
      <c r="FN780" s="133"/>
      <c r="FO780" s="133"/>
      <c r="FP780" s="133"/>
      <c r="FQ780" s="133"/>
      <c r="FR780" s="133"/>
      <c r="FS780" s="133"/>
      <c r="FT780" s="133"/>
      <c r="FU780" s="133"/>
      <c r="FV780" s="133"/>
      <c r="FW780" s="133"/>
      <c r="FX780" s="133"/>
      <c r="FY780" s="133"/>
      <c r="FZ780" s="133"/>
      <c r="GA780" s="133"/>
      <c r="GB780" s="133"/>
      <c r="GC780" s="133"/>
      <c r="GD780" s="133"/>
      <c r="GE780" s="133"/>
      <c r="GF780" s="133"/>
      <c r="GG780" s="133"/>
      <c r="GH780" s="133"/>
      <c r="GI780" s="133"/>
      <c r="GJ780" s="133"/>
      <c r="GK780" s="133"/>
      <c r="GL780" s="133"/>
      <c r="GM780" s="133"/>
      <c r="GN780" s="133"/>
      <c r="GO780" s="133"/>
      <c r="GP780" s="133"/>
      <c r="GQ780" s="133"/>
      <c r="GR780" s="133"/>
      <c r="GS780" s="133"/>
    </row>
    <row r="781" spans="1:20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c r="CQ781" s="133"/>
      <c r="CR781" s="133"/>
      <c r="CS781" s="133"/>
      <c r="CT781" s="133"/>
      <c r="CU781" s="133"/>
      <c r="CV781" s="133"/>
      <c r="CW781" s="133"/>
      <c r="CX781" s="133"/>
      <c r="CY781" s="133"/>
      <c r="CZ781" s="133"/>
      <c r="DA781" s="133"/>
      <c r="DB781" s="133"/>
      <c r="DC781" s="133"/>
      <c r="DD781" s="133"/>
      <c r="DE781" s="133"/>
      <c r="DF781" s="133"/>
      <c r="DG781" s="133"/>
      <c r="DH781" s="133"/>
      <c r="DI781" s="133"/>
      <c r="DJ781" s="133"/>
      <c r="DK781" s="133"/>
      <c r="DL781" s="133"/>
      <c r="DM781" s="133"/>
      <c r="DN781" s="133"/>
      <c r="DO781" s="133"/>
      <c r="DP781" s="133"/>
      <c r="DQ781" s="133"/>
      <c r="DR781" s="133"/>
      <c r="DS781" s="133"/>
      <c r="DT781" s="133"/>
      <c r="DU781" s="133"/>
      <c r="DV781" s="133"/>
      <c r="DW781" s="133"/>
      <c r="DX781" s="133"/>
      <c r="DY781" s="133"/>
      <c r="DZ781" s="133"/>
      <c r="EA781" s="133"/>
      <c r="EB781" s="133"/>
      <c r="EC781" s="133"/>
      <c r="ED781" s="133"/>
      <c r="EE781" s="133"/>
      <c r="EF781" s="133"/>
      <c r="EG781" s="133"/>
      <c r="EH781" s="133"/>
      <c r="EI781" s="133"/>
      <c r="EJ781" s="133"/>
      <c r="EK781" s="133"/>
      <c r="EL781" s="133"/>
      <c r="EM781" s="133"/>
      <c r="EN781" s="133"/>
      <c r="EO781" s="133"/>
      <c r="EP781" s="133"/>
      <c r="EQ781" s="133"/>
      <c r="ER781" s="133"/>
      <c r="ES781" s="133"/>
      <c r="ET781" s="133"/>
      <c r="EU781" s="133"/>
      <c r="EV781" s="133"/>
      <c r="EW781" s="133"/>
      <c r="EX781" s="133"/>
      <c r="EY781" s="133"/>
      <c r="EZ781" s="133"/>
      <c r="FA781" s="133"/>
      <c r="FB781" s="133"/>
      <c r="FC781" s="133"/>
      <c r="FD781" s="133"/>
      <c r="FE781" s="133"/>
      <c r="FF781" s="133"/>
      <c r="FG781" s="133"/>
      <c r="FH781" s="133"/>
      <c r="FI781" s="133"/>
      <c r="FJ781" s="133"/>
      <c r="FK781" s="133"/>
      <c r="FL781" s="133"/>
      <c r="FM781" s="133"/>
      <c r="FN781" s="133"/>
      <c r="FO781" s="133"/>
      <c r="FP781" s="133"/>
      <c r="FQ781" s="133"/>
      <c r="FR781" s="133"/>
      <c r="FS781" s="133"/>
      <c r="FT781" s="133"/>
      <c r="FU781" s="133"/>
      <c r="FV781" s="133"/>
      <c r="FW781" s="133"/>
      <c r="FX781" s="133"/>
      <c r="FY781" s="133"/>
      <c r="FZ781" s="133"/>
      <c r="GA781" s="133"/>
      <c r="GB781" s="133"/>
      <c r="GC781" s="133"/>
      <c r="GD781" s="133"/>
      <c r="GE781" s="133"/>
      <c r="GF781" s="133"/>
      <c r="GG781" s="133"/>
      <c r="GH781" s="133"/>
      <c r="GI781" s="133"/>
      <c r="GJ781" s="133"/>
      <c r="GK781" s="133"/>
      <c r="GL781" s="133"/>
      <c r="GM781" s="133"/>
      <c r="GN781" s="133"/>
      <c r="GO781" s="133"/>
      <c r="GP781" s="133"/>
      <c r="GQ781" s="133"/>
      <c r="GR781" s="133"/>
      <c r="GS781" s="133"/>
    </row>
    <row r="782" spans="1:20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c r="EG782" s="133"/>
      <c r="EH782" s="133"/>
      <c r="EI782" s="133"/>
      <c r="EJ782" s="133"/>
      <c r="EK782" s="133"/>
      <c r="EL782" s="133"/>
      <c r="EM782" s="133"/>
      <c r="EN782" s="133"/>
      <c r="EO782" s="133"/>
      <c r="EP782" s="133"/>
      <c r="EQ782" s="133"/>
      <c r="ER782" s="133"/>
      <c r="ES782" s="133"/>
      <c r="ET782" s="133"/>
      <c r="EU782" s="133"/>
      <c r="EV782" s="133"/>
      <c r="EW782" s="133"/>
      <c r="EX782" s="133"/>
      <c r="EY782" s="133"/>
      <c r="EZ782" s="133"/>
      <c r="FA782" s="133"/>
      <c r="FB782" s="133"/>
      <c r="FC782" s="133"/>
      <c r="FD782" s="133"/>
      <c r="FE782" s="133"/>
      <c r="FF782" s="133"/>
      <c r="FG782" s="133"/>
      <c r="FH782" s="133"/>
      <c r="FI782" s="133"/>
      <c r="FJ782" s="133"/>
      <c r="FK782" s="133"/>
      <c r="FL782" s="133"/>
      <c r="FM782" s="133"/>
      <c r="FN782" s="133"/>
      <c r="FO782" s="133"/>
      <c r="FP782" s="133"/>
      <c r="FQ782" s="133"/>
      <c r="FR782" s="133"/>
      <c r="FS782" s="133"/>
      <c r="FT782" s="133"/>
      <c r="FU782" s="133"/>
      <c r="FV782" s="133"/>
      <c r="FW782" s="133"/>
      <c r="FX782" s="133"/>
      <c r="FY782" s="133"/>
      <c r="FZ782" s="133"/>
      <c r="GA782" s="133"/>
      <c r="GB782" s="133"/>
      <c r="GC782" s="133"/>
      <c r="GD782" s="133"/>
      <c r="GE782" s="133"/>
      <c r="GF782" s="133"/>
      <c r="GG782" s="133"/>
      <c r="GH782" s="133"/>
      <c r="GI782" s="133"/>
      <c r="GJ782" s="133"/>
      <c r="GK782" s="133"/>
      <c r="GL782" s="133"/>
      <c r="GM782" s="133"/>
      <c r="GN782" s="133"/>
      <c r="GO782" s="133"/>
      <c r="GP782" s="133"/>
      <c r="GQ782" s="133"/>
      <c r="GR782" s="133"/>
      <c r="GS782" s="133"/>
    </row>
    <row r="783" spans="1:20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33"/>
      <c r="FM783" s="133"/>
      <c r="FN783" s="133"/>
      <c r="FO783" s="133"/>
      <c r="FP783" s="133"/>
      <c r="FQ783" s="133"/>
      <c r="FR783" s="133"/>
      <c r="FS783" s="133"/>
      <c r="FT783" s="133"/>
      <c r="FU783" s="133"/>
      <c r="FV783" s="133"/>
      <c r="FW783" s="133"/>
      <c r="FX783" s="133"/>
      <c r="FY783" s="133"/>
      <c r="FZ783" s="133"/>
      <c r="GA783" s="133"/>
      <c r="GB783" s="133"/>
      <c r="GC783" s="133"/>
      <c r="GD783" s="133"/>
      <c r="GE783" s="133"/>
      <c r="GF783" s="133"/>
      <c r="GG783" s="133"/>
      <c r="GH783" s="133"/>
      <c r="GI783" s="133"/>
      <c r="GJ783" s="133"/>
      <c r="GK783" s="133"/>
      <c r="GL783" s="133"/>
      <c r="GM783" s="133"/>
      <c r="GN783" s="133"/>
      <c r="GO783" s="133"/>
      <c r="GP783" s="133"/>
      <c r="GQ783" s="133"/>
      <c r="GR783" s="133"/>
      <c r="GS783" s="133"/>
    </row>
    <row r="784" spans="1:20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c r="CQ784" s="133"/>
      <c r="CR784" s="133"/>
      <c r="CS784" s="133"/>
      <c r="CT784" s="133"/>
      <c r="CU784" s="133"/>
      <c r="CV784" s="133"/>
      <c r="CW784" s="133"/>
      <c r="CX784" s="133"/>
      <c r="CY784" s="133"/>
      <c r="CZ784" s="133"/>
      <c r="DA784" s="133"/>
      <c r="DB784" s="133"/>
      <c r="DC784" s="133"/>
      <c r="DD784" s="133"/>
      <c r="DE784" s="133"/>
      <c r="DF784" s="133"/>
      <c r="DG784" s="133"/>
      <c r="DH784" s="133"/>
      <c r="DI784" s="133"/>
      <c r="DJ784" s="133"/>
      <c r="DK784" s="133"/>
      <c r="DL784" s="133"/>
      <c r="DM784" s="133"/>
      <c r="DN784" s="133"/>
      <c r="DO784" s="133"/>
      <c r="DP784" s="133"/>
      <c r="DQ784" s="133"/>
      <c r="DR784" s="133"/>
      <c r="DS784" s="133"/>
      <c r="DT784" s="133"/>
      <c r="DU784" s="133"/>
      <c r="DV784" s="133"/>
      <c r="DW784" s="133"/>
      <c r="DX784" s="133"/>
      <c r="DY784" s="133"/>
      <c r="DZ784" s="133"/>
      <c r="EA784" s="133"/>
      <c r="EB784" s="133"/>
      <c r="EC784" s="133"/>
      <c r="ED784" s="133"/>
      <c r="EE784" s="133"/>
      <c r="EF784" s="133"/>
      <c r="EG784" s="133"/>
      <c r="EH784" s="133"/>
      <c r="EI784" s="133"/>
      <c r="EJ784" s="133"/>
      <c r="EK784" s="133"/>
      <c r="EL784" s="133"/>
      <c r="EM784" s="133"/>
      <c r="EN784" s="133"/>
      <c r="EO784" s="133"/>
      <c r="EP784" s="133"/>
      <c r="EQ784" s="133"/>
      <c r="ER784" s="133"/>
      <c r="ES784" s="133"/>
      <c r="ET784" s="133"/>
      <c r="EU784" s="133"/>
      <c r="EV784" s="133"/>
      <c r="EW784" s="133"/>
      <c r="EX784" s="133"/>
      <c r="EY784" s="133"/>
      <c r="EZ784" s="133"/>
      <c r="FA784" s="133"/>
      <c r="FB784" s="133"/>
      <c r="FC784" s="133"/>
      <c r="FD784" s="133"/>
      <c r="FE784" s="133"/>
      <c r="FF784" s="133"/>
      <c r="FG784" s="133"/>
      <c r="FH784" s="133"/>
      <c r="FI784" s="133"/>
      <c r="FJ784" s="133"/>
      <c r="FK784" s="133"/>
      <c r="FL784" s="133"/>
      <c r="FM784" s="133"/>
      <c r="FN784" s="133"/>
      <c r="FO784" s="133"/>
      <c r="FP784" s="133"/>
      <c r="FQ784" s="133"/>
      <c r="FR784" s="133"/>
      <c r="FS784" s="133"/>
      <c r="FT784" s="133"/>
      <c r="FU784" s="133"/>
      <c r="FV784" s="133"/>
      <c r="FW784" s="133"/>
      <c r="FX784" s="133"/>
      <c r="FY784" s="133"/>
      <c r="FZ784" s="133"/>
      <c r="GA784" s="133"/>
      <c r="GB784" s="133"/>
      <c r="GC784" s="133"/>
      <c r="GD784" s="133"/>
      <c r="GE784" s="133"/>
      <c r="GF784" s="133"/>
      <c r="GG784" s="133"/>
      <c r="GH784" s="133"/>
      <c r="GI784" s="133"/>
      <c r="GJ784" s="133"/>
      <c r="GK784" s="133"/>
      <c r="GL784" s="133"/>
      <c r="GM784" s="133"/>
      <c r="GN784" s="133"/>
      <c r="GO784" s="133"/>
      <c r="GP784" s="133"/>
      <c r="GQ784" s="133"/>
      <c r="GR784" s="133"/>
      <c r="GS784" s="133"/>
    </row>
    <row r="785" spans="1:20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c r="CQ785" s="133"/>
      <c r="CR785" s="133"/>
      <c r="CS785" s="133"/>
      <c r="CT785" s="133"/>
      <c r="CU785" s="133"/>
      <c r="CV785" s="133"/>
      <c r="CW785" s="133"/>
      <c r="CX785" s="133"/>
      <c r="CY785" s="133"/>
      <c r="CZ785" s="133"/>
      <c r="DA785" s="133"/>
      <c r="DB785" s="133"/>
      <c r="DC785" s="133"/>
      <c r="DD785" s="133"/>
      <c r="DE785" s="133"/>
      <c r="DF785" s="133"/>
      <c r="DG785" s="133"/>
      <c r="DH785" s="133"/>
      <c r="DI785" s="133"/>
      <c r="DJ785" s="133"/>
      <c r="DK785" s="133"/>
      <c r="DL785" s="133"/>
      <c r="DM785" s="133"/>
      <c r="DN785" s="133"/>
      <c r="DO785" s="133"/>
      <c r="DP785" s="133"/>
      <c r="DQ785" s="133"/>
      <c r="DR785" s="133"/>
      <c r="DS785" s="133"/>
      <c r="DT785" s="133"/>
      <c r="DU785" s="133"/>
      <c r="DV785" s="133"/>
      <c r="DW785" s="133"/>
      <c r="DX785" s="133"/>
      <c r="DY785" s="133"/>
      <c r="DZ785" s="133"/>
      <c r="EA785" s="133"/>
      <c r="EB785" s="133"/>
      <c r="EC785" s="133"/>
      <c r="ED785" s="133"/>
      <c r="EE785" s="133"/>
      <c r="EF785" s="133"/>
      <c r="EG785" s="133"/>
      <c r="EH785" s="133"/>
      <c r="EI785" s="133"/>
      <c r="EJ785" s="133"/>
      <c r="EK785" s="133"/>
      <c r="EL785" s="133"/>
      <c r="EM785" s="133"/>
      <c r="EN785" s="133"/>
      <c r="EO785" s="133"/>
      <c r="EP785" s="133"/>
      <c r="EQ785" s="133"/>
      <c r="ER785" s="133"/>
      <c r="ES785" s="133"/>
      <c r="ET785" s="133"/>
      <c r="EU785" s="133"/>
      <c r="EV785" s="133"/>
      <c r="EW785" s="133"/>
      <c r="EX785" s="133"/>
      <c r="EY785" s="133"/>
      <c r="EZ785" s="133"/>
      <c r="FA785" s="133"/>
      <c r="FB785" s="133"/>
      <c r="FC785" s="133"/>
      <c r="FD785" s="133"/>
      <c r="FE785" s="133"/>
      <c r="FF785" s="133"/>
      <c r="FG785" s="133"/>
      <c r="FH785" s="133"/>
      <c r="FI785" s="133"/>
      <c r="FJ785" s="133"/>
      <c r="FK785" s="133"/>
      <c r="FL785" s="133"/>
      <c r="FM785" s="133"/>
      <c r="FN785" s="133"/>
      <c r="FO785" s="133"/>
      <c r="FP785" s="133"/>
      <c r="FQ785" s="133"/>
      <c r="FR785" s="133"/>
      <c r="FS785" s="133"/>
      <c r="FT785" s="133"/>
      <c r="FU785" s="133"/>
      <c r="FV785" s="133"/>
      <c r="FW785" s="133"/>
      <c r="FX785" s="133"/>
      <c r="FY785" s="133"/>
      <c r="FZ785" s="133"/>
      <c r="GA785" s="133"/>
      <c r="GB785" s="133"/>
      <c r="GC785" s="133"/>
      <c r="GD785" s="133"/>
      <c r="GE785" s="133"/>
      <c r="GF785" s="133"/>
      <c r="GG785" s="133"/>
      <c r="GH785" s="133"/>
      <c r="GI785" s="133"/>
      <c r="GJ785" s="133"/>
      <c r="GK785" s="133"/>
      <c r="GL785" s="133"/>
      <c r="GM785" s="133"/>
      <c r="GN785" s="133"/>
      <c r="GO785" s="133"/>
      <c r="GP785" s="133"/>
      <c r="GQ785" s="133"/>
      <c r="GR785" s="133"/>
      <c r="GS785" s="133"/>
    </row>
    <row r="786" spans="1:20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c r="CQ786" s="133"/>
      <c r="CR786" s="133"/>
      <c r="CS786" s="133"/>
      <c r="CT786" s="133"/>
      <c r="CU786" s="133"/>
      <c r="CV786" s="133"/>
      <c r="CW786" s="133"/>
      <c r="CX786" s="133"/>
      <c r="CY786" s="133"/>
      <c r="CZ786" s="133"/>
      <c r="DA786" s="133"/>
      <c r="DB786" s="133"/>
      <c r="DC786" s="133"/>
      <c r="DD786" s="133"/>
      <c r="DE786" s="133"/>
      <c r="DF786" s="133"/>
      <c r="DG786" s="133"/>
      <c r="DH786" s="133"/>
      <c r="DI786" s="133"/>
      <c r="DJ786" s="133"/>
      <c r="DK786" s="133"/>
      <c r="DL786" s="133"/>
      <c r="DM786" s="133"/>
      <c r="DN786" s="133"/>
      <c r="DO786" s="133"/>
      <c r="DP786" s="133"/>
      <c r="DQ786" s="133"/>
      <c r="DR786" s="133"/>
      <c r="DS786" s="133"/>
      <c r="DT786" s="133"/>
      <c r="DU786" s="133"/>
      <c r="DV786" s="133"/>
      <c r="DW786" s="133"/>
      <c r="DX786" s="133"/>
      <c r="DY786" s="133"/>
      <c r="DZ786" s="133"/>
      <c r="EA786" s="133"/>
      <c r="EB786" s="133"/>
      <c r="EC786" s="133"/>
      <c r="ED786" s="133"/>
      <c r="EE786" s="133"/>
      <c r="EF786" s="133"/>
      <c r="EG786" s="133"/>
      <c r="EH786" s="133"/>
      <c r="EI786" s="133"/>
      <c r="EJ786" s="133"/>
      <c r="EK786" s="133"/>
      <c r="EL786" s="133"/>
      <c r="EM786" s="133"/>
      <c r="EN786" s="133"/>
      <c r="EO786" s="133"/>
      <c r="EP786" s="133"/>
      <c r="EQ786" s="133"/>
      <c r="ER786" s="133"/>
      <c r="ES786" s="133"/>
      <c r="ET786" s="133"/>
      <c r="EU786" s="133"/>
      <c r="EV786" s="133"/>
      <c r="EW786" s="133"/>
      <c r="EX786" s="133"/>
      <c r="EY786" s="133"/>
      <c r="EZ786" s="133"/>
      <c r="FA786" s="133"/>
      <c r="FB786" s="133"/>
      <c r="FC786" s="133"/>
      <c r="FD786" s="133"/>
      <c r="FE786" s="133"/>
      <c r="FF786" s="133"/>
      <c r="FG786" s="133"/>
      <c r="FH786" s="133"/>
      <c r="FI786" s="133"/>
      <c r="FJ786" s="133"/>
      <c r="FK786" s="133"/>
      <c r="FL786" s="133"/>
      <c r="FM786" s="133"/>
      <c r="FN786" s="133"/>
      <c r="FO786" s="133"/>
      <c r="FP786" s="133"/>
      <c r="FQ786" s="133"/>
      <c r="FR786" s="133"/>
      <c r="FS786" s="133"/>
      <c r="FT786" s="133"/>
      <c r="FU786" s="133"/>
      <c r="FV786" s="133"/>
      <c r="FW786" s="133"/>
      <c r="FX786" s="133"/>
      <c r="FY786" s="133"/>
      <c r="FZ786" s="133"/>
      <c r="GA786" s="133"/>
      <c r="GB786" s="133"/>
      <c r="GC786" s="133"/>
      <c r="GD786" s="133"/>
      <c r="GE786" s="133"/>
      <c r="GF786" s="133"/>
      <c r="GG786" s="133"/>
      <c r="GH786" s="133"/>
      <c r="GI786" s="133"/>
      <c r="GJ786" s="133"/>
      <c r="GK786" s="133"/>
      <c r="GL786" s="133"/>
      <c r="GM786" s="133"/>
      <c r="GN786" s="133"/>
      <c r="GO786" s="133"/>
      <c r="GP786" s="133"/>
      <c r="GQ786" s="133"/>
      <c r="GR786" s="133"/>
      <c r="GS786" s="133"/>
    </row>
    <row r="787" spans="1:20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c r="CQ787" s="133"/>
      <c r="CR787" s="133"/>
      <c r="CS787" s="133"/>
      <c r="CT787" s="133"/>
      <c r="CU787" s="133"/>
      <c r="CV787" s="133"/>
      <c r="CW787" s="133"/>
      <c r="CX787" s="133"/>
      <c r="CY787" s="133"/>
      <c r="CZ787" s="133"/>
      <c r="DA787" s="133"/>
      <c r="DB787" s="133"/>
      <c r="DC787" s="133"/>
      <c r="DD787" s="133"/>
      <c r="DE787" s="133"/>
      <c r="DF787" s="133"/>
      <c r="DG787" s="133"/>
      <c r="DH787" s="133"/>
      <c r="DI787" s="133"/>
      <c r="DJ787" s="133"/>
      <c r="DK787" s="133"/>
      <c r="DL787" s="133"/>
      <c r="DM787" s="133"/>
      <c r="DN787" s="133"/>
      <c r="DO787" s="133"/>
      <c r="DP787" s="133"/>
      <c r="DQ787" s="133"/>
      <c r="DR787" s="133"/>
      <c r="DS787" s="133"/>
      <c r="DT787" s="133"/>
      <c r="DU787" s="133"/>
      <c r="DV787" s="133"/>
      <c r="DW787" s="133"/>
      <c r="DX787" s="133"/>
      <c r="DY787" s="133"/>
      <c r="DZ787" s="133"/>
      <c r="EA787" s="133"/>
      <c r="EB787" s="133"/>
      <c r="EC787" s="133"/>
      <c r="ED787" s="133"/>
      <c r="EE787" s="133"/>
      <c r="EF787" s="133"/>
      <c r="EG787" s="133"/>
      <c r="EH787" s="133"/>
      <c r="EI787" s="133"/>
      <c r="EJ787" s="133"/>
      <c r="EK787" s="133"/>
      <c r="EL787" s="133"/>
      <c r="EM787" s="133"/>
      <c r="EN787" s="133"/>
      <c r="EO787" s="133"/>
      <c r="EP787" s="133"/>
      <c r="EQ787" s="133"/>
      <c r="ER787" s="133"/>
      <c r="ES787" s="133"/>
      <c r="ET787" s="133"/>
      <c r="EU787" s="133"/>
      <c r="EV787" s="133"/>
      <c r="EW787" s="133"/>
      <c r="EX787" s="133"/>
      <c r="EY787" s="133"/>
      <c r="EZ787" s="133"/>
      <c r="FA787" s="133"/>
      <c r="FB787" s="133"/>
      <c r="FC787" s="133"/>
      <c r="FD787" s="133"/>
      <c r="FE787" s="133"/>
      <c r="FF787" s="133"/>
      <c r="FG787" s="133"/>
      <c r="FH787" s="133"/>
      <c r="FI787" s="133"/>
      <c r="FJ787" s="133"/>
      <c r="FK787" s="133"/>
      <c r="FL787" s="133"/>
      <c r="FM787" s="133"/>
      <c r="FN787" s="133"/>
      <c r="FO787" s="133"/>
      <c r="FP787" s="133"/>
      <c r="FQ787" s="133"/>
      <c r="FR787" s="133"/>
      <c r="FS787" s="133"/>
      <c r="FT787" s="133"/>
      <c r="FU787" s="133"/>
      <c r="FV787" s="133"/>
      <c r="FW787" s="133"/>
      <c r="FX787" s="133"/>
      <c r="FY787" s="133"/>
      <c r="FZ787" s="133"/>
      <c r="GA787" s="133"/>
      <c r="GB787" s="133"/>
      <c r="GC787" s="133"/>
      <c r="GD787" s="133"/>
      <c r="GE787" s="133"/>
      <c r="GF787" s="133"/>
      <c r="GG787" s="133"/>
      <c r="GH787" s="133"/>
      <c r="GI787" s="133"/>
      <c r="GJ787" s="133"/>
      <c r="GK787" s="133"/>
      <c r="GL787" s="133"/>
      <c r="GM787" s="133"/>
      <c r="GN787" s="133"/>
      <c r="GO787" s="133"/>
      <c r="GP787" s="133"/>
      <c r="GQ787" s="133"/>
      <c r="GR787" s="133"/>
      <c r="GS787" s="133"/>
    </row>
    <row r="788" spans="1:20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c r="CQ788" s="133"/>
      <c r="CR788" s="133"/>
      <c r="CS788" s="133"/>
      <c r="CT788" s="133"/>
      <c r="CU788" s="133"/>
      <c r="CV788" s="133"/>
      <c r="CW788" s="133"/>
      <c r="CX788" s="133"/>
      <c r="CY788" s="133"/>
      <c r="CZ788" s="133"/>
      <c r="DA788" s="133"/>
      <c r="DB788" s="133"/>
      <c r="DC788" s="133"/>
      <c r="DD788" s="133"/>
      <c r="DE788" s="133"/>
      <c r="DF788" s="133"/>
      <c r="DG788" s="133"/>
      <c r="DH788" s="133"/>
      <c r="DI788" s="133"/>
      <c r="DJ788" s="133"/>
      <c r="DK788" s="133"/>
      <c r="DL788" s="133"/>
      <c r="DM788" s="133"/>
      <c r="DN788" s="133"/>
      <c r="DO788" s="133"/>
      <c r="DP788" s="133"/>
      <c r="DQ788" s="133"/>
      <c r="DR788" s="133"/>
      <c r="DS788" s="133"/>
      <c r="DT788" s="133"/>
      <c r="DU788" s="133"/>
      <c r="DV788" s="133"/>
      <c r="DW788" s="133"/>
      <c r="DX788" s="133"/>
      <c r="DY788" s="133"/>
      <c r="DZ788" s="133"/>
      <c r="EA788" s="133"/>
      <c r="EB788" s="133"/>
      <c r="EC788" s="133"/>
      <c r="ED788" s="133"/>
      <c r="EE788" s="133"/>
      <c r="EF788" s="133"/>
      <c r="EG788" s="133"/>
      <c r="EH788" s="133"/>
      <c r="EI788" s="133"/>
      <c r="EJ788" s="133"/>
      <c r="EK788" s="133"/>
      <c r="EL788" s="133"/>
      <c r="EM788" s="133"/>
      <c r="EN788" s="133"/>
      <c r="EO788" s="133"/>
      <c r="EP788" s="133"/>
      <c r="EQ788" s="133"/>
      <c r="ER788" s="133"/>
      <c r="ES788" s="133"/>
      <c r="ET788" s="133"/>
      <c r="EU788" s="133"/>
      <c r="EV788" s="133"/>
      <c r="EW788" s="133"/>
      <c r="EX788" s="133"/>
      <c r="EY788" s="133"/>
      <c r="EZ788" s="133"/>
      <c r="FA788" s="133"/>
      <c r="FB788" s="133"/>
      <c r="FC788" s="133"/>
      <c r="FD788" s="133"/>
      <c r="FE788" s="133"/>
      <c r="FF788" s="133"/>
      <c r="FG788" s="133"/>
      <c r="FH788" s="133"/>
      <c r="FI788" s="133"/>
      <c r="FJ788" s="133"/>
      <c r="FK788" s="133"/>
      <c r="FL788" s="133"/>
      <c r="FM788" s="133"/>
      <c r="FN788" s="133"/>
      <c r="FO788" s="133"/>
      <c r="FP788" s="133"/>
      <c r="FQ788" s="133"/>
      <c r="FR788" s="133"/>
      <c r="FS788" s="133"/>
      <c r="FT788" s="133"/>
      <c r="FU788" s="133"/>
      <c r="FV788" s="133"/>
      <c r="FW788" s="133"/>
      <c r="FX788" s="133"/>
      <c r="FY788" s="133"/>
      <c r="FZ788" s="133"/>
      <c r="GA788" s="133"/>
      <c r="GB788" s="133"/>
      <c r="GC788" s="133"/>
      <c r="GD788" s="133"/>
      <c r="GE788" s="133"/>
      <c r="GF788" s="133"/>
      <c r="GG788" s="133"/>
      <c r="GH788" s="133"/>
      <c r="GI788" s="133"/>
      <c r="GJ788" s="133"/>
      <c r="GK788" s="133"/>
      <c r="GL788" s="133"/>
      <c r="GM788" s="133"/>
      <c r="GN788" s="133"/>
      <c r="GO788" s="133"/>
      <c r="GP788" s="133"/>
      <c r="GQ788" s="133"/>
      <c r="GR788" s="133"/>
      <c r="GS788" s="133"/>
    </row>
    <row r="789" spans="1:20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c r="AV789" s="133"/>
      <c r="AW789" s="133"/>
      <c r="AX789" s="133"/>
      <c r="AY789" s="133"/>
      <c r="AZ789" s="133"/>
      <c r="BA789" s="133"/>
      <c r="BB789" s="133"/>
      <c r="BC789" s="133"/>
      <c r="BD789" s="133"/>
      <c r="BE789" s="133"/>
      <c r="BF789" s="133"/>
      <c r="BG789" s="133"/>
      <c r="BH789" s="133"/>
      <c r="BI789" s="133"/>
      <c r="BJ789" s="133"/>
      <c r="BK789" s="133"/>
      <c r="BL789" s="133"/>
      <c r="BM789" s="133"/>
      <c r="BN789" s="133"/>
      <c r="BO789" s="133"/>
      <c r="BP789" s="133"/>
      <c r="BQ789" s="133"/>
      <c r="BR789" s="133"/>
      <c r="BS789" s="133"/>
      <c r="BT789" s="133"/>
      <c r="BU789" s="133"/>
      <c r="BV789" s="133"/>
      <c r="BW789" s="133"/>
      <c r="BX789" s="133"/>
      <c r="BY789" s="133"/>
      <c r="BZ789" s="133"/>
      <c r="CA789" s="133"/>
      <c r="CB789" s="133"/>
      <c r="CC789" s="133"/>
      <c r="CD789" s="133"/>
      <c r="CE789" s="133"/>
      <c r="CF789" s="133"/>
      <c r="CG789" s="133"/>
      <c r="CH789" s="133"/>
      <c r="CI789" s="133"/>
      <c r="CJ789" s="133"/>
      <c r="CK789" s="133"/>
      <c r="CL789" s="133"/>
      <c r="CM789" s="133"/>
      <c r="CN789" s="133"/>
      <c r="CO789" s="133"/>
      <c r="CP789" s="133"/>
      <c r="CQ789" s="133"/>
      <c r="CR789" s="133"/>
      <c r="CS789" s="133"/>
      <c r="CT789" s="133"/>
      <c r="CU789" s="133"/>
      <c r="CV789" s="133"/>
      <c r="CW789" s="133"/>
      <c r="CX789" s="133"/>
      <c r="CY789" s="133"/>
      <c r="CZ789" s="133"/>
      <c r="DA789" s="133"/>
      <c r="DB789" s="133"/>
      <c r="DC789" s="133"/>
      <c r="DD789" s="133"/>
      <c r="DE789" s="133"/>
      <c r="DF789" s="133"/>
      <c r="DG789" s="133"/>
      <c r="DH789" s="133"/>
      <c r="DI789" s="133"/>
      <c r="DJ789" s="133"/>
      <c r="DK789" s="133"/>
      <c r="DL789" s="133"/>
      <c r="DM789" s="133"/>
      <c r="DN789" s="133"/>
      <c r="DO789" s="133"/>
      <c r="DP789" s="133"/>
      <c r="DQ789" s="133"/>
      <c r="DR789" s="133"/>
      <c r="DS789" s="133"/>
      <c r="DT789" s="133"/>
      <c r="DU789" s="133"/>
      <c r="DV789" s="133"/>
      <c r="DW789" s="133"/>
      <c r="DX789" s="133"/>
      <c r="DY789" s="133"/>
      <c r="DZ789" s="133"/>
      <c r="EA789" s="133"/>
      <c r="EB789" s="133"/>
      <c r="EC789" s="133"/>
      <c r="ED789" s="133"/>
      <c r="EE789" s="133"/>
      <c r="EF789" s="133"/>
      <c r="EG789" s="133"/>
      <c r="EH789" s="133"/>
      <c r="EI789" s="133"/>
      <c r="EJ789" s="133"/>
      <c r="EK789" s="133"/>
      <c r="EL789" s="133"/>
      <c r="EM789" s="133"/>
      <c r="EN789" s="133"/>
      <c r="EO789" s="133"/>
      <c r="EP789" s="133"/>
      <c r="EQ789" s="133"/>
      <c r="ER789" s="133"/>
      <c r="ES789" s="133"/>
      <c r="ET789" s="133"/>
      <c r="EU789" s="133"/>
      <c r="EV789" s="133"/>
      <c r="EW789" s="133"/>
      <c r="EX789" s="133"/>
      <c r="EY789" s="133"/>
      <c r="EZ789" s="133"/>
      <c r="FA789" s="133"/>
      <c r="FB789" s="133"/>
      <c r="FC789" s="133"/>
      <c r="FD789" s="133"/>
      <c r="FE789" s="133"/>
      <c r="FF789" s="133"/>
      <c r="FG789" s="133"/>
      <c r="FH789" s="133"/>
      <c r="FI789" s="133"/>
      <c r="FJ789" s="133"/>
      <c r="FK789" s="133"/>
      <c r="FL789" s="133"/>
      <c r="FM789" s="133"/>
      <c r="FN789" s="133"/>
      <c r="FO789" s="133"/>
      <c r="FP789" s="133"/>
      <c r="FQ789" s="133"/>
      <c r="FR789" s="133"/>
      <c r="FS789" s="133"/>
      <c r="FT789" s="133"/>
      <c r="FU789" s="133"/>
      <c r="FV789" s="133"/>
      <c r="FW789" s="133"/>
      <c r="FX789" s="133"/>
      <c r="FY789" s="133"/>
      <c r="FZ789" s="133"/>
      <c r="GA789" s="133"/>
      <c r="GB789" s="133"/>
      <c r="GC789" s="133"/>
      <c r="GD789" s="133"/>
      <c r="GE789" s="133"/>
      <c r="GF789" s="133"/>
      <c r="GG789" s="133"/>
      <c r="GH789" s="133"/>
      <c r="GI789" s="133"/>
      <c r="GJ789" s="133"/>
      <c r="GK789" s="133"/>
      <c r="GL789" s="133"/>
      <c r="GM789" s="133"/>
      <c r="GN789" s="133"/>
      <c r="GO789" s="133"/>
      <c r="GP789" s="133"/>
      <c r="GQ789" s="133"/>
      <c r="GR789" s="133"/>
      <c r="GS789" s="133"/>
    </row>
    <row r="790" spans="1:20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B790" s="133"/>
      <c r="BC790" s="133"/>
      <c r="BD790" s="133"/>
      <c r="BE790" s="133"/>
      <c r="BF790" s="133"/>
      <c r="BG790" s="133"/>
      <c r="BH790" s="133"/>
      <c r="BI790" s="133"/>
      <c r="BJ790" s="133"/>
      <c r="BK790" s="133"/>
      <c r="BL790" s="133"/>
      <c r="BM790" s="133"/>
      <c r="BN790" s="133"/>
      <c r="BO790" s="133"/>
      <c r="BP790" s="133"/>
      <c r="BQ790" s="133"/>
      <c r="BR790" s="133"/>
      <c r="BS790" s="133"/>
      <c r="BT790" s="133"/>
      <c r="BU790" s="133"/>
      <c r="BV790" s="133"/>
      <c r="BW790" s="133"/>
      <c r="BX790" s="133"/>
      <c r="BY790" s="133"/>
      <c r="BZ790" s="133"/>
      <c r="CA790" s="133"/>
      <c r="CB790" s="133"/>
      <c r="CC790" s="133"/>
      <c r="CD790" s="133"/>
      <c r="CE790" s="133"/>
      <c r="CF790" s="133"/>
      <c r="CG790" s="133"/>
      <c r="CH790" s="133"/>
      <c r="CI790" s="133"/>
      <c r="CJ790" s="133"/>
      <c r="CK790" s="133"/>
      <c r="CL790" s="133"/>
      <c r="CM790" s="133"/>
      <c r="CN790" s="133"/>
      <c r="CO790" s="133"/>
      <c r="CP790" s="133"/>
      <c r="CQ790" s="133"/>
      <c r="CR790" s="133"/>
      <c r="CS790" s="133"/>
      <c r="CT790" s="133"/>
      <c r="CU790" s="133"/>
      <c r="CV790" s="133"/>
      <c r="CW790" s="133"/>
      <c r="CX790" s="133"/>
      <c r="CY790" s="133"/>
      <c r="CZ790" s="133"/>
      <c r="DA790" s="133"/>
      <c r="DB790" s="133"/>
      <c r="DC790" s="133"/>
      <c r="DD790" s="133"/>
      <c r="DE790" s="133"/>
      <c r="DF790" s="133"/>
      <c r="DG790" s="133"/>
      <c r="DH790" s="133"/>
      <c r="DI790" s="133"/>
      <c r="DJ790" s="133"/>
      <c r="DK790" s="133"/>
      <c r="DL790" s="133"/>
      <c r="DM790" s="133"/>
      <c r="DN790" s="133"/>
      <c r="DO790" s="133"/>
      <c r="DP790" s="133"/>
      <c r="DQ790" s="133"/>
      <c r="DR790" s="133"/>
      <c r="DS790" s="133"/>
      <c r="DT790" s="133"/>
      <c r="DU790" s="133"/>
      <c r="DV790" s="133"/>
      <c r="DW790" s="133"/>
      <c r="DX790" s="133"/>
      <c r="DY790" s="133"/>
      <c r="DZ790" s="133"/>
      <c r="EA790" s="133"/>
      <c r="EB790" s="133"/>
      <c r="EC790" s="133"/>
      <c r="ED790" s="133"/>
      <c r="EE790" s="133"/>
      <c r="EF790" s="133"/>
      <c r="EG790" s="133"/>
      <c r="EH790" s="133"/>
      <c r="EI790" s="133"/>
      <c r="EJ790" s="133"/>
      <c r="EK790" s="133"/>
      <c r="EL790" s="133"/>
      <c r="EM790" s="133"/>
      <c r="EN790" s="133"/>
      <c r="EO790" s="133"/>
      <c r="EP790" s="133"/>
      <c r="EQ790" s="133"/>
      <c r="ER790" s="133"/>
      <c r="ES790" s="133"/>
      <c r="ET790" s="133"/>
      <c r="EU790" s="133"/>
      <c r="EV790" s="133"/>
      <c r="EW790" s="133"/>
      <c r="EX790" s="133"/>
      <c r="EY790" s="133"/>
      <c r="EZ790" s="133"/>
      <c r="FA790" s="133"/>
      <c r="FB790" s="133"/>
      <c r="FC790" s="133"/>
      <c r="FD790" s="133"/>
      <c r="FE790" s="133"/>
      <c r="FF790" s="133"/>
      <c r="FG790" s="133"/>
      <c r="FH790" s="133"/>
      <c r="FI790" s="133"/>
      <c r="FJ790" s="133"/>
      <c r="FK790" s="133"/>
      <c r="FL790" s="133"/>
      <c r="FM790" s="133"/>
      <c r="FN790" s="133"/>
      <c r="FO790" s="133"/>
      <c r="FP790" s="133"/>
      <c r="FQ790" s="133"/>
      <c r="FR790" s="133"/>
      <c r="FS790" s="133"/>
      <c r="FT790" s="133"/>
      <c r="FU790" s="133"/>
      <c r="FV790" s="133"/>
      <c r="FW790" s="133"/>
      <c r="FX790" s="133"/>
      <c r="FY790" s="133"/>
      <c r="FZ790" s="133"/>
      <c r="GA790" s="133"/>
      <c r="GB790" s="133"/>
      <c r="GC790" s="133"/>
      <c r="GD790" s="133"/>
      <c r="GE790" s="133"/>
      <c r="GF790" s="133"/>
      <c r="GG790" s="133"/>
      <c r="GH790" s="133"/>
      <c r="GI790" s="133"/>
      <c r="GJ790" s="133"/>
      <c r="GK790" s="133"/>
      <c r="GL790" s="133"/>
      <c r="GM790" s="133"/>
      <c r="GN790" s="133"/>
      <c r="GO790" s="133"/>
      <c r="GP790" s="133"/>
      <c r="GQ790" s="133"/>
      <c r="GR790" s="133"/>
      <c r="GS790" s="133"/>
    </row>
    <row r="791" spans="1:20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c r="CQ791" s="133"/>
      <c r="CR791" s="133"/>
      <c r="CS791" s="133"/>
      <c r="CT791" s="133"/>
      <c r="CU791" s="133"/>
      <c r="CV791" s="133"/>
      <c r="CW791" s="133"/>
      <c r="CX791" s="133"/>
      <c r="CY791" s="133"/>
      <c r="CZ791" s="133"/>
      <c r="DA791" s="133"/>
      <c r="DB791" s="133"/>
      <c r="DC791" s="133"/>
      <c r="DD791" s="133"/>
      <c r="DE791" s="133"/>
      <c r="DF791" s="133"/>
      <c r="DG791" s="133"/>
      <c r="DH791" s="133"/>
      <c r="DI791" s="133"/>
      <c r="DJ791" s="133"/>
      <c r="DK791" s="133"/>
      <c r="DL791" s="133"/>
      <c r="DM791" s="133"/>
      <c r="DN791" s="133"/>
      <c r="DO791" s="133"/>
      <c r="DP791" s="133"/>
      <c r="DQ791" s="133"/>
      <c r="DR791" s="133"/>
      <c r="DS791" s="133"/>
      <c r="DT791" s="133"/>
      <c r="DU791" s="133"/>
      <c r="DV791" s="133"/>
      <c r="DW791" s="133"/>
      <c r="DX791" s="133"/>
      <c r="DY791" s="133"/>
      <c r="DZ791" s="133"/>
      <c r="EA791" s="133"/>
      <c r="EB791" s="133"/>
      <c r="EC791" s="133"/>
      <c r="ED791" s="133"/>
      <c r="EE791" s="133"/>
      <c r="EF791" s="133"/>
      <c r="EG791" s="133"/>
      <c r="EH791" s="133"/>
      <c r="EI791" s="133"/>
      <c r="EJ791" s="133"/>
      <c r="EK791" s="133"/>
      <c r="EL791" s="133"/>
      <c r="EM791" s="133"/>
      <c r="EN791" s="133"/>
      <c r="EO791" s="133"/>
      <c r="EP791" s="133"/>
      <c r="EQ791" s="133"/>
      <c r="ER791" s="133"/>
      <c r="ES791" s="133"/>
      <c r="ET791" s="133"/>
      <c r="EU791" s="133"/>
      <c r="EV791" s="133"/>
      <c r="EW791" s="133"/>
      <c r="EX791" s="133"/>
      <c r="EY791" s="133"/>
      <c r="EZ791" s="133"/>
      <c r="FA791" s="133"/>
      <c r="FB791" s="133"/>
      <c r="FC791" s="133"/>
      <c r="FD791" s="133"/>
      <c r="FE791" s="133"/>
      <c r="FF791" s="133"/>
      <c r="FG791" s="133"/>
      <c r="FH791" s="133"/>
      <c r="FI791" s="133"/>
      <c r="FJ791" s="133"/>
      <c r="FK791" s="133"/>
      <c r="FL791" s="133"/>
      <c r="FM791" s="133"/>
      <c r="FN791" s="133"/>
      <c r="FO791" s="133"/>
      <c r="FP791" s="133"/>
      <c r="FQ791" s="133"/>
      <c r="FR791" s="133"/>
      <c r="FS791" s="133"/>
      <c r="FT791" s="133"/>
      <c r="FU791" s="133"/>
      <c r="FV791" s="133"/>
      <c r="FW791" s="133"/>
      <c r="FX791" s="133"/>
      <c r="FY791" s="133"/>
      <c r="FZ791" s="133"/>
      <c r="GA791" s="133"/>
      <c r="GB791" s="133"/>
      <c r="GC791" s="133"/>
      <c r="GD791" s="133"/>
      <c r="GE791" s="133"/>
      <c r="GF791" s="133"/>
      <c r="GG791" s="133"/>
      <c r="GH791" s="133"/>
      <c r="GI791" s="133"/>
      <c r="GJ791" s="133"/>
      <c r="GK791" s="133"/>
      <c r="GL791" s="133"/>
      <c r="GM791" s="133"/>
      <c r="GN791" s="133"/>
      <c r="GO791" s="133"/>
      <c r="GP791" s="133"/>
      <c r="GQ791" s="133"/>
      <c r="GR791" s="133"/>
      <c r="GS791" s="133"/>
    </row>
    <row r="792" spans="1:20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c r="CQ792" s="133"/>
      <c r="CR792" s="133"/>
      <c r="CS792" s="133"/>
      <c r="CT792" s="133"/>
      <c r="CU792" s="133"/>
      <c r="CV792" s="133"/>
      <c r="CW792" s="133"/>
      <c r="CX792" s="133"/>
      <c r="CY792" s="133"/>
      <c r="CZ792" s="133"/>
      <c r="DA792" s="133"/>
      <c r="DB792" s="133"/>
      <c r="DC792" s="133"/>
      <c r="DD792" s="133"/>
      <c r="DE792" s="133"/>
      <c r="DF792" s="133"/>
      <c r="DG792" s="133"/>
      <c r="DH792" s="133"/>
      <c r="DI792" s="133"/>
      <c r="DJ792" s="133"/>
      <c r="DK792" s="133"/>
      <c r="DL792" s="133"/>
      <c r="DM792" s="133"/>
      <c r="DN792" s="133"/>
      <c r="DO792" s="133"/>
      <c r="DP792" s="133"/>
      <c r="DQ792" s="133"/>
      <c r="DR792" s="133"/>
      <c r="DS792" s="133"/>
      <c r="DT792" s="133"/>
      <c r="DU792" s="133"/>
      <c r="DV792" s="133"/>
      <c r="DW792" s="133"/>
      <c r="DX792" s="133"/>
      <c r="DY792" s="133"/>
      <c r="DZ792" s="133"/>
      <c r="EA792" s="133"/>
      <c r="EB792" s="133"/>
      <c r="EC792" s="133"/>
      <c r="ED792" s="133"/>
      <c r="EE792" s="133"/>
      <c r="EF792" s="133"/>
      <c r="EG792" s="133"/>
      <c r="EH792" s="133"/>
      <c r="EI792" s="133"/>
      <c r="EJ792" s="133"/>
      <c r="EK792" s="133"/>
      <c r="EL792" s="133"/>
      <c r="EM792" s="133"/>
      <c r="EN792" s="133"/>
      <c r="EO792" s="133"/>
      <c r="EP792" s="133"/>
      <c r="EQ792" s="133"/>
      <c r="ER792" s="133"/>
      <c r="ES792" s="133"/>
      <c r="ET792" s="133"/>
      <c r="EU792" s="133"/>
      <c r="EV792" s="133"/>
      <c r="EW792" s="133"/>
      <c r="EX792" s="133"/>
      <c r="EY792" s="133"/>
      <c r="EZ792" s="133"/>
      <c r="FA792" s="133"/>
      <c r="FB792" s="133"/>
      <c r="FC792" s="133"/>
      <c r="FD792" s="133"/>
      <c r="FE792" s="133"/>
      <c r="FF792" s="133"/>
      <c r="FG792" s="133"/>
      <c r="FH792" s="133"/>
      <c r="FI792" s="133"/>
      <c r="FJ792" s="133"/>
      <c r="FK792" s="133"/>
      <c r="FL792" s="133"/>
      <c r="FM792" s="133"/>
      <c r="FN792" s="133"/>
      <c r="FO792" s="133"/>
      <c r="FP792" s="133"/>
      <c r="FQ792" s="133"/>
      <c r="FR792" s="133"/>
      <c r="FS792" s="133"/>
      <c r="FT792" s="133"/>
      <c r="FU792" s="133"/>
      <c r="FV792" s="133"/>
      <c r="FW792" s="133"/>
      <c r="FX792" s="133"/>
      <c r="FY792" s="133"/>
      <c r="FZ792" s="133"/>
      <c r="GA792" s="133"/>
      <c r="GB792" s="133"/>
      <c r="GC792" s="133"/>
      <c r="GD792" s="133"/>
      <c r="GE792" s="133"/>
      <c r="GF792" s="133"/>
      <c r="GG792" s="133"/>
      <c r="GH792" s="133"/>
      <c r="GI792" s="133"/>
      <c r="GJ792" s="133"/>
      <c r="GK792" s="133"/>
      <c r="GL792" s="133"/>
      <c r="GM792" s="133"/>
      <c r="GN792" s="133"/>
      <c r="GO792" s="133"/>
      <c r="GP792" s="133"/>
      <c r="GQ792" s="133"/>
      <c r="GR792" s="133"/>
      <c r="GS792" s="133"/>
    </row>
    <row r="793" spans="1:20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c r="AV793" s="133"/>
      <c r="AW793" s="133"/>
      <c r="AX793" s="133"/>
      <c r="AY793" s="133"/>
      <c r="AZ793" s="133"/>
      <c r="BA793" s="133"/>
      <c r="BB793" s="133"/>
      <c r="BC793" s="133"/>
      <c r="BD793" s="133"/>
      <c r="BE793" s="133"/>
      <c r="BF793" s="133"/>
      <c r="BG793" s="133"/>
      <c r="BH793" s="133"/>
      <c r="BI793" s="133"/>
      <c r="BJ793" s="133"/>
      <c r="BK793" s="133"/>
      <c r="BL793" s="133"/>
      <c r="BM793" s="133"/>
      <c r="BN793" s="133"/>
      <c r="BO793" s="133"/>
      <c r="BP793" s="133"/>
      <c r="BQ793" s="133"/>
      <c r="BR793" s="133"/>
      <c r="BS793" s="133"/>
      <c r="BT793" s="133"/>
      <c r="BU793" s="133"/>
      <c r="BV793" s="133"/>
      <c r="BW793" s="133"/>
      <c r="BX793" s="133"/>
      <c r="BY793" s="133"/>
      <c r="BZ793" s="133"/>
      <c r="CA793" s="133"/>
      <c r="CB793" s="133"/>
      <c r="CC793" s="133"/>
      <c r="CD793" s="133"/>
      <c r="CE793" s="133"/>
      <c r="CF793" s="133"/>
      <c r="CG793" s="133"/>
      <c r="CH793" s="133"/>
      <c r="CI793" s="133"/>
      <c r="CJ793" s="133"/>
      <c r="CK793" s="133"/>
      <c r="CL793" s="133"/>
      <c r="CM793" s="133"/>
      <c r="CN793" s="133"/>
      <c r="CO793" s="133"/>
      <c r="CP793" s="133"/>
      <c r="CQ793" s="133"/>
      <c r="CR793" s="133"/>
      <c r="CS793" s="133"/>
      <c r="CT793" s="133"/>
      <c r="CU793" s="133"/>
      <c r="CV793" s="133"/>
      <c r="CW793" s="133"/>
      <c r="CX793" s="133"/>
      <c r="CY793" s="133"/>
      <c r="CZ793" s="133"/>
      <c r="DA793" s="133"/>
      <c r="DB793" s="133"/>
      <c r="DC793" s="133"/>
      <c r="DD793" s="133"/>
      <c r="DE793" s="133"/>
      <c r="DF793" s="133"/>
      <c r="DG793" s="133"/>
      <c r="DH793" s="133"/>
      <c r="DI793" s="133"/>
      <c r="DJ793" s="133"/>
      <c r="DK793" s="133"/>
      <c r="DL793" s="133"/>
      <c r="DM793" s="133"/>
      <c r="DN793" s="133"/>
      <c r="DO793" s="133"/>
      <c r="DP793" s="133"/>
      <c r="DQ793" s="133"/>
      <c r="DR793" s="133"/>
      <c r="DS793" s="133"/>
      <c r="DT793" s="133"/>
      <c r="DU793" s="133"/>
      <c r="DV793" s="133"/>
      <c r="DW793" s="133"/>
      <c r="DX793" s="133"/>
      <c r="DY793" s="133"/>
      <c r="DZ793" s="133"/>
      <c r="EA793" s="133"/>
      <c r="EB793" s="133"/>
      <c r="EC793" s="133"/>
      <c r="ED793" s="133"/>
      <c r="EE793" s="133"/>
      <c r="EF793" s="133"/>
      <c r="EG793" s="133"/>
      <c r="EH793" s="133"/>
      <c r="EI793" s="133"/>
      <c r="EJ793" s="133"/>
      <c r="EK793" s="133"/>
      <c r="EL793" s="133"/>
      <c r="EM793" s="133"/>
      <c r="EN793" s="133"/>
      <c r="EO793" s="133"/>
      <c r="EP793" s="133"/>
      <c r="EQ793" s="133"/>
      <c r="ER793" s="133"/>
      <c r="ES793" s="133"/>
      <c r="ET793" s="133"/>
      <c r="EU793" s="133"/>
      <c r="EV793" s="133"/>
      <c r="EW793" s="133"/>
      <c r="EX793" s="133"/>
      <c r="EY793" s="133"/>
      <c r="EZ793" s="133"/>
      <c r="FA793" s="133"/>
      <c r="FB793" s="133"/>
      <c r="FC793" s="133"/>
      <c r="FD793" s="133"/>
      <c r="FE793" s="133"/>
      <c r="FF793" s="133"/>
      <c r="FG793" s="133"/>
      <c r="FH793" s="133"/>
      <c r="FI793" s="133"/>
      <c r="FJ793" s="133"/>
      <c r="FK793" s="133"/>
      <c r="FL793" s="133"/>
      <c r="FM793" s="133"/>
      <c r="FN793" s="133"/>
      <c r="FO793" s="133"/>
      <c r="FP793" s="133"/>
      <c r="FQ793" s="133"/>
      <c r="FR793" s="133"/>
      <c r="FS793" s="133"/>
      <c r="FT793" s="133"/>
      <c r="FU793" s="133"/>
      <c r="FV793" s="133"/>
      <c r="FW793" s="133"/>
      <c r="FX793" s="133"/>
      <c r="FY793" s="133"/>
      <c r="FZ793" s="133"/>
      <c r="GA793" s="133"/>
      <c r="GB793" s="133"/>
      <c r="GC793" s="133"/>
      <c r="GD793" s="133"/>
      <c r="GE793" s="133"/>
      <c r="GF793" s="133"/>
      <c r="GG793" s="133"/>
      <c r="GH793" s="133"/>
      <c r="GI793" s="133"/>
      <c r="GJ793" s="133"/>
      <c r="GK793" s="133"/>
      <c r="GL793" s="133"/>
      <c r="GM793" s="133"/>
      <c r="GN793" s="133"/>
      <c r="GO793" s="133"/>
      <c r="GP793" s="133"/>
      <c r="GQ793" s="133"/>
      <c r="GR793" s="133"/>
      <c r="GS793" s="133"/>
    </row>
    <row r="794" spans="1:20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c r="AV794" s="133"/>
      <c r="AW794" s="133"/>
      <c r="AX794" s="133"/>
      <c r="AY794" s="133"/>
      <c r="AZ794" s="133"/>
      <c r="BA794" s="133"/>
      <c r="BB794" s="133"/>
      <c r="BC794" s="133"/>
      <c r="BD794" s="133"/>
      <c r="BE794" s="133"/>
      <c r="BF794" s="133"/>
      <c r="BG794" s="133"/>
      <c r="BH794" s="133"/>
      <c r="BI794" s="133"/>
      <c r="BJ794" s="133"/>
      <c r="BK794" s="133"/>
      <c r="BL794" s="133"/>
      <c r="BM794" s="133"/>
      <c r="BN794" s="133"/>
      <c r="BO794" s="133"/>
      <c r="BP794" s="133"/>
      <c r="BQ794" s="133"/>
      <c r="BR794" s="133"/>
      <c r="BS794" s="133"/>
      <c r="BT794" s="133"/>
      <c r="BU794" s="133"/>
      <c r="BV794" s="133"/>
      <c r="BW794" s="133"/>
      <c r="BX794" s="133"/>
      <c r="BY794" s="133"/>
      <c r="BZ794" s="133"/>
      <c r="CA794" s="133"/>
      <c r="CB794" s="133"/>
      <c r="CC794" s="133"/>
      <c r="CD794" s="133"/>
      <c r="CE794" s="133"/>
      <c r="CF794" s="133"/>
      <c r="CG794" s="133"/>
      <c r="CH794" s="133"/>
      <c r="CI794" s="133"/>
      <c r="CJ794" s="133"/>
      <c r="CK794" s="133"/>
      <c r="CL794" s="133"/>
      <c r="CM794" s="133"/>
      <c r="CN794" s="133"/>
      <c r="CO794" s="133"/>
      <c r="CP794" s="133"/>
      <c r="CQ794" s="133"/>
      <c r="CR794" s="133"/>
      <c r="CS794" s="133"/>
      <c r="CT794" s="133"/>
      <c r="CU794" s="133"/>
      <c r="CV794" s="133"/>
      <c r="CW794" s="133"/>
      <c r="CX794" s="133"/>
      <c r="CY794" s="133"/>
      <c r="CZ794" s="133"/>
      <c r="DA794" s="133"/>
      <c r="DB794" s="133"/>
      <c r="DC794" s="133"/>
      <c r="DD794" s="133"/>
      <c r="DE794" s="133"/>
      <c r="DF794" s="133"/>
      <c r="DG794" s="133"/>
      <c r="DH794" s="133"/>
      <c r="DI794" s="133"/>
      <c r="DJ794" s="133"/>
      <c r="DK794" s="133"/>
      <c r="DL794" s="133"/>
      <c r="DM794" s="133"/>
      <c r="DN794" s="133"/>
      <c r="DO794" s="133"/>
      <c r="DP794" s="133"/>
      <c r="DQ794" s="133"/>
      <c r="DR794" s="133"/>
      <c r="DS794" s="133"/>
      <c r="DT794" s="133"/>
      <c r="DU794" s="133"/>
      <c r="DV794" s="133"/>
      <c r="DW794" s="133"/>
      <c r="DX794" s="133"/>
      <c r="DY794" s="133"/>
      <c r="DZ794" s="133"/>
      <c r="EA794" s="133"/>
      <c r="EB794" s="133"/>
      <c r="EC794" s="133"/>
      <c r="ED794" s="133"/>
      <c r="EE794" s="133"/>
      <c r="EF794" s="133"/>
      <c r="EG794" s="133"/>
      <c r="EH794" s="133"/>
      <c r="EI794" s="133"/>
      <c r="EJ794" s="133"/>
      <c r="EK794" s="133"/>
      <c r="EL794" s="133"/>
      <c r="EM794" s="133"/>
      <c r="EN794" s="133"/>
      <c r="EO794" s="133"/>
      <c r="EP794" s="133"/>
      <c r="EQ794" s="133"/>
      <c r="ER794" s="133"/>
      <c r="ES794" s="133"/>
      <c r="ET794" s="133"/>
      <c r="EU794" s="133"/>
      <c r="EV794" s="133"/>
      <c r="EW794" s="133"/>
      <c r="EX794" s="133"/>
      <c r="EY794" s="133"/>
      <c r="EZ794" s="133"/>
      <c r="FA794" s="133"/>
      <c r="FB794" s="133"/>
      <c r="FC794" s="133"/>
      <c r="FD794" s="133"/>
      <c r="FE794" s="133"/>
      <c r="FF794" s="133"/>
      <c r="FG794" s="133"/>
      <c r="FH794" s="133"/>
      <c r="FI794" s="133"/>
      <c r="FJ794" s="133"/>
      <c r="FK794" s="133"/>
      <c r="FL794" s="133"/>
      <c r="FM794" s="133"/>
      <c r="FN794" s="133"/>
      <c r="FO794" s="133"/>
      <c r="FP794" s="133"/>
      <c r="FQ794" s="133"/>
      <c r="FR794" s="133"/>
      <c r="FS794" s="133"/>
      <c r="FT794" s="133"/>
      <c r="FU794" s="133"/>
      <c r="FV794" s="133"/>
      <c r="FW794" s="133"/>
      <c r="FX794" s="133"/>
      <c r="FY794" s="133"/>
      <c r="FZ794" s="133"/>
      <c r="GA794" s="133"/>
      <c r="GB794" s="133"/>
      <c r="GC794" s="133"/>
      <c r="GD794" s="133"/>
      <c r="GE794" s="133"/>
      <c r="GF794" s="133"/>
      <c r="GG794" s="133"/>
      <c r="GH794" s="133"/>
      <c r="GI794" s="133"/>
      <c r="GJ794" s="133"/>
      <c r="GK794" s="133"/>
      <c r="GL794" s="133"/>
      <c r="GM794" s="133"/>
      <c r="GN794" s="133"/>
      <c r="GO794" s="133"/>
      <c r="GP794" s="133"/>
      <c r="GQ794" s="133"/>
      <c r="GR794" s="133"/>
      <c r="GS794" s="133"/>
    </row>
    <row r="795" spans="1:20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c r="CQ795" s="133"/>
      <c r="CR795" s="133"/>
      <c r="CS795" s="133"/>
      <c r="CT795" s="133"/>
      <c r="CU795" s="133"/>
      <c r="CV795" s="133"/>
      <c r="CW795" s="133"/>
      <c r="CX795" s="133"/>
      <c r="CY795" s="133"/>
      <c r="CZ795" s="133"/>
      <c r="DA795" s="133"/>
      <c r="DB795" s="133"/>
      <c r="DC795" s="133"/>
      <c r="DD795" s="133"/>
      <c r="DE795" s="133"/>
      <c r="DF795" s="133"/>
      <c r="DG795" s="133"/>
      <c r="DH795" s="133"/>
      <c r="DI795" s="133"/>
      <c r="DJ795" s="133"/>
      <c r="DK795" s="133"/>
      <c r="DL795" s="133"/>
      <c r="DM795" s="133"/>
      <c r="DN795" s="133"/>
      <c r="DO795" s="133"/>
      <c r="DP795" s="133"/>
      <c r="DQ795" s="133"/>
      <c r="DR795" s="133"/>
      <c r="DS795" s="133"/>
      <c r="DT795" s="133"/>
      <c r="DU795" s="133"/>
      <c r="DV795" s="133"/>
      <c r="DW795" s="133"/>
      <c r="DX795" s="133"/>
      <c r="DY795" s="133"/>
      <c r="DZ795" s="133"/>
      <c r="EA795" s="133"/>
      <c r="EB795" s="133"/>
      <c r="EC795" s="133"/>
      <c r="ED795" s="133"/>
      <c r="EE795" s="133"/>
      <c r="EF795" s="133"/>
      <c r="EG795" s="133"/>
      <c r="EH795" s="133"/>
      <c r="EI795" s="133"/>
      <c r="EJ795" s="133"/>
      <c r="EK795" s="133"/>
      <c r="EL795" s="133"/>
      <c r="EM795" s="133"/>
      <c r="EN795" s="133"/>
      <c r="EO795" s="133"/>
      <c r="EP795" s="133"/>
      <c r="EQ795" s="133"/>
      <c r="ER795" s="133"/>
      <c r="ES795" s="133"/>
      <c r="ET795" s="133"/>
      <c r="EU795" s="133"/>
      <c r="EV795" s="133"/>
      <c r="EW795" s="133"/>
      <c r="EX795" s="133"/>
      <c r="EY795" s="133"/>
      <c r="EZ795" s="133"/>
      <c r="FA795" s="133"/>
      <c r="FB795" s="133"/>
      <c r="FC795" s="133"/>
      <c r="FD795" s="133"/>
      <c r="FE795" s="133"/>
      <c r="FF795" s="133"/>
      <c r="FG795" s="133"/>
      <c r="FH795" s="133"/>
      <c r="FI795" s="133"/>
      <c r="FJ795" s="133"/>
      <c r="FK795" s="133"/>
      <c r="FL795" s="133"/>
      <c r="FM795" s="133"/>
      <c r="FN795" s="133"/>
      <c r="FO795" s="133"/>
      <c r="FP795" s="133"/>
      <c r="FQ795" s="133"/>
      <c r="FR795" s="133"/>
      <c r="FS795" s="133"/>
      <c r="FT795" s="133"/>
      <c r="FU795" s="133"/>
      <c r="FV795" s="133"/>
      <c r="FW795" s="133"/>
      <c r="FX795" s="133"/>
      <c r="FY795" s="133"/>
      <c r="FZ795" s="133"/>
      <c r="GA795" s="133"/>
      <c r="GB795" s="133"/>
      <c r="GC795" s="133"/>
      <c r="GD795" s="133"/>
      <c r="GE795" s="133"/>
      <c r="GF795" s="133"/>
      <c r="GG795" s="133"/>
      <c r="GH795" s="133"/>
      <c r="GI795" s="133"/>
      <c r="GJ795" s="133"/>
      <c r="GK795" s="133"/>
      <c r="GL795" s="133"/>
      <c r="GM795" s="133"/>
      <c r="GN795" s="133"/>
      <c r="GO795" s="133"/>
      <c r="GP795" s="133"/>
      <c r="GQ795" s="133"/>
      <c r="GR795" s="133"/>
      <c r="GS795" s="133"/>
    </row>
    <row r="796" spans="1:20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c r="CQ796" s="133"/>
      <c r="CR796" s="133"/>
      <c r="CS796" s="133"/>
      <c r="CT796" s="133"/>
      <c r="CU796" s="133"/>
      <c r="CV796" s="133"/>
      <c r="CW796" s="133"/>
      <c r="CX796" s="133"/>
      <c r="CY796" s="133"/>
      <c r="CZ796" s="133"/>
      <c r="DA796" s="133"/>
      <c r="DB796" s="133"/>
      <c r="DC796" s="133"/>
      <c r="DD796" s="133"/>
      <c r="DE796" s="133"/>
      <c r="DF796" s="133"/>
      <c r="DG796" s="133"/>
      <c r="DH796" s="133"/>
      <c r="DI796" s="133"/>
      <c r="DJ796" s="133"/>
      <c r="DK796" s="133"/>
      <c r="DL796" s="133"/>
      <c r="DM796" s="133"/>
      <c r="DN796" s="133"/>
      <c r="DO796" s="133"/>
      <c r="DP796" s="133"/>
      <c r="DQ796" s="133"/>
      <c r="DR796" s="133"/>
      <c r="DS796" s="133"/>
      <c r="DT796" s="133"/>
      <c r="DU796" s="133"/>
      <c r="DV796" s="133"/>
      <c r="DW796" s="133"/>
      <c r="DX796" s="133"/>
      <c r="DY796" s="133"/>
      <c r="DZ796" s="133"/>
      <c r="EA796" s="133"/>
      <c r="EB796" s="133"/>
      <c r="EC796" s="133"/>
      <c r="ED796" s="133"/>
      <c r="EE796" s="133"/>
      <c r="EF796" s="133"/>
      <c r="EG796" s="133"/>
      <c r="EH796" s="133"/>
      <c r="EI796" s="133"/>
      <c r="EJ796" s="133"/>
      <c r="EK796" s="133"/>
      <c r="EL796" s="133"/>
      <c r="EM796" s="133"/>
      <c r="EN796" s="133"/>
      <c r="EO796" s="133"/>
      <c r="EP796" s="133"/>
      <c r="EQ796" s="133"/>
      <c r="ER796" s="133"/>
      <c r="ES796" s="133"/>
      <c r="ET796" s="133"/>
      <c r="EU796" s="133"/>
      <c r="EV796" s="133"/>
      <c r="EW796" s="133"/>
      <c r="EX796" s="133"/>
      <c r="EY796" s="133"/>
      <c r="EZ796" s="133"/>
      <c r="FA796" s="133"/>
      <c r="FB796" s="133"/>
      <c r="FC796" s="133"/>
      <c r="FD796" s="133"/>
      <c r="FE796" s="133"/>
      <c r="FF796" s="133"/>
      <c r="FG796" s="133"/>
      <c r="FH796" s="133"/>
      <c r="FI796" s="133"/>
      <c r="FJ796" s="133"/>
      <c r="FK796" s="133"/>
      <c r="FL796" s="133"/>
      <c r="FM796" s="133"/>
      <c r="FN796" s="133"/>
      <c r="FO796" s="133"/>
      <c r="FP796" s="133"/>
      <c r="FQ796" s="133"/>
      <c r="FR796" s="133"/>
      <c r="FS796" s="133"/>
      <c r="FT796" s="133"/>
      <c r="FU796" s="133"/>
      <c r="FV796" s="133"/>
      <c r="FW796" s="133"/>
      <c r="FX796" s="133"/>
      <c r="FY796" s="133"/>
      <c r="FZ796" s="133"/>
      <c r="GA796" s="133"/>
      <c r="GB796" s="133"/>
      <c r="GC796" s="133"/>
      <c r="GD796" s="133"/>
      <c r="GE796" s="133"/>
      <c r="GF796" s="133"/>
      <c r="GG796" s="133"/>
      <c r="GH796" s="133"/>
      <c r="GI796" s="133"/>
      <c r="GJ796" s="133"/>
      <c r="GK796" s="133"/>
      <c r="GL796" s="133"/>
      <c r="GM796" s="133"/>
      <c r="GN796" s="133"/>
      <c r="GO796" s="133"/>
      <c r="GP796" s="133"/>
      <c r="GQ796" s="133"/>
      <c r="GR796" s="133"/>
      <c r="GS796" s="133"/>
    </row>
    <row r="797" spans="1:20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c r="CQ797" s="133"/>
      <c r="CR797" s="133"/>
      <c r="CS797" s="133"/>
      <c r="CT797" s="133"/>
      <c r="CU797" s="133"/>
      <c r="CV797" s="133"/>
      <c r="CW797" s="133"/>
      <c r="CX797" s="133"/>
      <c r="CY797" s="133"/>
      <c r="CZ797" s="133"/>
      <c r="DA797" s="133"/>
      <c r="DB797" s="133"/>
      <c r="DC797" s="133"/>
      <c r="DD797" s="133"/>
      <c r="DE797" s="133"/>
      <c r="DF797" s="133"/>
      <c r="DG797" s="133"/>
      <c r="DH797" s="133"/>
      <c r="DI797" s="133"/>
      <c r="DJ797" s="133"/>
      <c r="DK797" s="133"/>
      <c r="DL797" s="133"/>
      <c r="DM797" s="133"/>
      <c r="DN797" s="133"/>
      <c r="DO797" s="133"/>
      <c r="DP797" s="133"/>
      <c r="DQ797" s="133"/>
      <c r="DR797" s="133"/>
      <c r="DS797" s="133"/>
      <c r="DT797" s="133"/>
      <c r="DU797" s="133"/>
      <c r="DV797" s="133"/>
      <c r="DW797" s="133"/>
      <c r="DX797" s="133"/>
      <c r="DY797" s="133"/>
      <c r="DZ797" s="133"/>
      <c r="EA797" s="133"/>
      <c r="EB797" s="133"/>
      <c r="EC797" s="133"/>
      <c r="ED797" s="133"/>
      <c r="EE797" s="133"/>
      <c r="EF797" s="133"/>
      <c r="EG797" s="133"/>
      <c r="EH797" s="133"/>
      <c r="EI797" s="133"/>
      <c r="EJ797" s="133"/>
      <c r="EK797" s="133"/>
      <c r="EL797" s="133"/>
      <c r="EM797" s="133"/>
      <c r="EN797" s="133"/>
      <c r="EO797" s="133"/>
      <c r="EP797" s="133"/>
      <c r="EQ797" s="133"/>
      <c r="ER797" s="133"/>
      <c r="ES797" s="133"/>
      <c r="ET797" s="133"/>
      <c r="EU797" s="133"/>
      <c r="EV797" s="133"/>
      <c r="EW797" s="133"/>
      <c r="EX797" s="133"/>
      <c r="EY797" s="133"/>
      <c r="EZ797" s="133"/>
      <c r="FA797" s="133"/>
      <c r="FB797" s="133"/>
      <c r="FC797" s="133"/>
      <c r="FD797" s="133"/>
      <c r="FE797" s="133"/>
      <c r="FF797" s="133"/>
      <c r="FG797" s="133"/>
      <c r="FH797" s="133"/>
      <c r="FI797" s="133"/>
      <c r="FJ797" s="133"/>
      <c r="FK797" s="133"/>
      <c r="FL797" s="133"/>
      <c r="FM797" s="133"/>
      <c r="FN797" s="133"/>
      <c r="FO797" s="133"/>
      <c r="FP797" s="133"/>
      <c r="FQ797" s="133"/>
      <c r="FR797" s="133"/>
      <c r="FS797" s="133"/>
      <c r="FT797" s="133"/>
      <c r="FU797" s="133"/>
      <c r="FV797" s="133"/>
      <c r="FW797" s="133"/>
      <c r="FX797" s="133"/>
      <c r="FY797" s="133"/>
      <c r="FZ797" s="133"/>
      <c r="GA797" s="133"/>
      <c r="GB797" s="133"/>
      <c r="GC797" s="133"/>
      <c r="GD797" s="133"/>
      <c r="GE797" s="133"/>
      <c r="GF797" s="133"/>
      <c r="GG797" s="133"/>
      <c r="GH797" s="133"/>
      <c r="GI797" s="133"/>
      <c r="GJ797" s="133"/>
      <c r="GK797" s="133"/>
      <c r="GL797" s="133"/>
      <c r="GM797" s="133"/>
      <c r="GN797" s="133"/>
      <c r="GO797" s="133"/>
      <c r="GP797" s="133"/>
      <c r="GQ797" s="133"/>
      <c r="GR797" s="133"/>
      <c r="GS797" s="133"/>
    </row>
    <row r="798" spans="1:20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c r="CQ798" s="133"/>
      <c r="CR798" s="133"/>
      <c r="CS798" s="133"/>
      <c r="CT798" s="133"/>
      <c r="CU798" s="133"/>
      <c r="CV798" s="133"/>
      <c r="CW798" s="133"/>
      <c r="CX798" s="133"/>
      <c r="CY798" s="133"/>
      <c r="CZ798" s="133"/>
      <c r="DA798" s="133"/>
      <c r="DB798" s="133"/>
      <c r="DC798" s="133"/>
      <c r="DD798" s="133"/>
      <c r="DE798" s="133"/>
      <c r="DF798" s="133"/>
      <c r="DG798" s="133"/>
      <c r="DH798" s="133"/>
      <c r="DI798" s="133"/>
      <c r="DJ798" s="133"/>
      <c r="DK798" s="133"/>
      <c r="DL798" s="133"/>
      <c r="DM798" s="133"/>
      <c r="DN798" s="133"/>
      <c r="DO798" s="133"/>
      <c r="DP798" s="133"/>
      <c r="DQ798" s="133"/>
      <c r="DR798" s="133"/>
      <c r="DS798" s="133"/>
      <c r="DT798" s="133"/>
      <c r="DU798" s="133"/>
      <c r="DV798" s="133"/>
      <c r="DW798" s="133"/>
      <c r="DX798" s="133"/>
      <c r="DY798" s="133"/>
      <c r="DZ798" s="133"/>
      <c r="EA798" s="133"/>
      <c r="EB798" s="133"/>
      <c r="EC798" s="133"/>
      <c r="ED798" s="133"/>
      <c r="EE798" s="133"/>
      <c r="EF798" s="133"/>
      <c r="EG798" s="133"/>
      <c r="EH798" s="133"/>
      <c r="EI798" s="133"/>
      <c r="EJ798" s="133"/>
      <c r="EK798" s="133"/>
      <c r="EL798" s="133"/>
      <c r="EM798" s="133"/>
      <c r="EN798" s="133"/>
      <c r="EO798" s="133"/>
      <c r="EP798" s="133"/>
      <c r="EQ798" s="133"/>
      <c r="ER798" s="133"/>
      <c r="ES798" s="133"/>
      <c r="ET798" s="133"/>
      <c r="EU798" s="133"/>
      <c r="EV798" s="133"/>
      <c r="EW798" s="133"/>
      <c r="EX798" s="133"/>
      <c r="EY798" s="133"/>
      <c r="EZ798" s="133"/>
      <c r="FA798" s="133"/>
      <c r="FB798" s="133"/>
      <c r="FC798" s="133"/>
      <c r="FD798" s="133"/>
      <c r="FE798" s="133"/>
      <c r="FF798" s="133"/>
      <c r="FG798" s="133"/>
      <c r="FH798" s="133"/>
      <c r="FI798" s="133"/>
      <c r="FJ798" s="133"/>
      <c r="FK798" s="133"/>
      <c r="FL798" s="133"/>
      <c r="FM798" s="133"/>
      <c r="FN798" s="133"/>
      <c r="FO798" s="133"/>
      <c r="FP798" s="133"/>
      <c r="FQ798" s="133"/>
      <c r="FR798" s="133"/>
      <c r="FS798" s="133"/>
      <c r="FT798" s="133"/>
      <c r="FU798" s="133"/>
      <c r="FV798" s="133"/>
      <c r="FW798" s="133"/>
      <c r="FX798" s="133"/>
      <c r="FY798" s="133"/>
      <c r="FZ798" s="133"/>
      <c r="GA798" s="133"/>
      <c r="GB798" s="133"/>
      <c r="GC798" s="133"/>
      <c r="GD798" s="133"/>
      <c r="GE798" s="133"/>
      <c r="GF798" s="133"/>
      <c r="GG798" s="133"/>
      <c r="GH798" s="133"/>
      <c r="GI798" s="133"/>
      <c r="GJ798" s="133"/>
      <c r="GK798" s="133"/>
      <c r="GL798" s="133"/>
      <c r="GM798" s="133"/>
      <c r="GN798" s="133"/>
      <c r="GO798" s="133"/>
      <c r="GP798" s="133"/>
      <c r="GQ798" s="133"/>
      <c r="GR798" s="133"/>
      <c r="GS798" s="133"/>
    </row>
    <row r="799" spans="1:20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c r="CQ799" s="133"/>
      <c r="CR799" s="133"/>
      <c r="CS799" s="133"/>
      <c r="CT799" s="133"/>
      <c r="CU799" s="133"/>
      <c r="CV799" s="133"/>
      <c r="CW799" s="133"/>
      <c r="CX799" s="133"/>
      <c r="CY799" s="133"/>
      <c r="CZ799" s="133"/>
      <c r="DA799" s="133"/>
      <c r="DB799" s="133"/>
      <c r="DC799" s="133"/>
      <c r="DD799" s="133"/>
      <c r="DE799" s="133"/>
      <c r="DF799" s="133"/>
      <c r="DG799" s="133"/>
      <c r="DH799" s="133"/>
      <c r="DI799" s="133"/>
      <c r="DJ799" s="133"/>
      <c r="DK799" s="133"/>
      <c r="DL799" s="133"/>
      <c r="DM799" s="133"/>
      <c r="DN799" s="133"/>
      <c r="DO799" s="133"/>
      <c r="DP799" s="133"/>
      <c r="DQ799" s="133"/>
      <c r="DR799" s="133"/>
      <c r="DS799" s="133"/>
      <c r="DT799" s="133"/>
      <c r="DU799" s="133"/>
      <c r="DV799" s="133"/>
      <c r="DW799" s="133"/>
      <c r="DX799" s="133"/>
      <c r="DY799" s="133"/>
      <c r="DZ799" s="133"/>
      <c r="EA799" s="133"/>
      <c r="EB799" s="133"/>
      <c r="EC799" s="133"/>
      <c r="ED799" s="133"/>
      <c r="EE799" s="133"/>
      <c r="EF799" s="133"/>
      <c r="EG799" s="133"/>
      <c r="EH799" s="133"/>
      <c r="EI799" s="133"/>
      <c r="EJ799" s="133"/>
      <c r="EK799" s="133"/>
      <c r="EL799" s="133"/>
      <c r="EM799" s="133"/>
      <c r="EN799" s="133"/>
      <c r="EO799" s="133"/>
      <c r="EP799" s="133"/>
      <c r="EQ799" s="133"/>
      <c r="ER799" s="133"/>
      <c r="ES799" s="133"/>
      <c r="ET799" s="133"/>
      <c r="EU799" s="133"/>
      <c r="EV799" s="133"/>
      <c r="EW799" s="133"/>
      <c r="EX799" s="133"/>
      <c r="EY799" s="133"/>
      <c r="EZ799" s="133"/>
      <c r="FA799" s="133"/>
      <c r="FB799" s="133"/>
      <c r="FC799" s="133"/>
      <c r="FD799" s="133"/>
      <c r="FE799" s="133"/>
      <c r="FF799" s="133"/>
      <c r="FG799" s="133"/>
      <c r="FH799" s="133"/>
      <c r="FI799" s="133"/>
      <c r="FJ799" s="133"/>
      <c r="FK799" s="133"/>
      <c r="FL799" s="133"/>
      <c r="FM799" s="133"/>
      <c r="FN799" s="133"/>
      <c r="FO799" s="133"/>
      <c r="FP799" s="133"/>
      <c r="FQ799" s="133"/>
      <c r="FR799" s="133"/>
      <c r="FS799" s="133"/>
      <c r="FT799" s="133"/>
      <c r="FU799" s="133"/>
      <c r="FV799" s="133"/>
      <c r="FW799" s="133"/>
      <c r="FX799" s="133"/>
      <c r="FY799" s="133"/>
      <c r="FZ799" s="133"/>
      <c r="GA799" s="133"/>
      <c r="GB799" s="133"/>
      <c r="GC799" s="133"/>
      <c r="GD799" s="133"/>
      <c r="GE799" s="133"/>
      <c r="GF799" s="133"/>
      <c r="GG799" s="133"/>
      <c r="GH799" s="133"/>
      <c r="GI799" s="133"/>
      <c r="GJ799" s="133"/>
      <c r="GK799" s="133"/>
      <c r="GL799" s="133"/>
      <c r="GM799" s="133"/>
      <c r="GN799" s="133"/>
      <c r="GO799" s="133"/>
      <c r="GP799" s="133"/>
      <c r="GQ799" s="133"/>
      <c r="GR799" s="133"/>
      <c r="GS799" s="133"/>
    </row>
    <row r="800" spans="1:20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c r="CQ800" s="133"/>
      <c r="CR800" s="133"/>
      <c r="CS800" s="133"/>
      <c r="CT800" s="133"/>
      <c r="CU800" s="133"/>
      <c r="CV800" s="133"/>
      <c r="CW800" s="133"/>
      <c r="CX800" s="133"/>
      <c r="CY800" s="133"/>
      <c r="CZ800" s="133"/>
      <c r="DA800" s="133"/>
      <c r="DB800" s="133"/>
      <c r="DC800" s="133"/>
      <c r="DD800" s="133"/>
      <c r="DE800" s="133"/>
      <c r="DF800" s="133"/>
      <c r="DG800" s="133"/>
      <c r="DH800" s="133"/>
      <c r="DI800" s="133"/>
      <c r="DJ800" s="133"/>
      <c r="DK800" s="133"/>
      <c r="DL800" s="133"/>
      <c r="DM800" s="133"/>
      <c r="DN800" s="133"/>
      <c r="DO800" s="133"/>
      <c r="DP800" s="133"/>
      <c r="DQ800" s="133"/>
      <c r="DR800" s="133"/>
      <c r="DS800" s="133"/>
      <c r="DT800" s="133"/>
      <c r="DU800" s="133"/>
      <c r="DV800" s="133"/>
      <c r="DW800" s="133"/>
      <c r="DX800" s="133"/>
      <c r="DY800" s="133"/>
      <c r="DZ800" s="133"/>
      <c r="EA800" s="133"/>
      <c r="EB800" s="133"/>
      <c r="EC800" s="133"/>
      <c r="ED800" s="133"/>
      <c r="EE800" s="133"/>
      <c r="EF800" s="133"/>
      <c r="EG800" s="133"/>
      <c r="EH800" s="133"/>
      <c r="EI800" s="133"/>
      <c r="EJ800" s="133"/>
      <c r="EK800" s="133"/>
      <c r="EL800" s="133"/>
      <c r="EM800" s="133"/>
      <c r="EN800" s="133"/>
      <c r="EO800" s="133"/>
      <c r="EP800" s="133"/>
      <c r="EQ800" s="133"/>
      <c r="ER800" s="133"/>
      <c r="ES800" s="133"/>
      <c r="ET800" s="133"/>
      <c r="EU800" s="133"/>
      <c r="EV800" s="133"/>
      <c r="EW800" s="133"/>
      <c r="EX800" s="133"/>
      <c r="EY800" s="133"/>
      <c r="EZ800" s="133"/>
      <c r="FA800" s="133"/>
      <c r="FB800" s="133"/>
      <c r="FC800" s="133"/>
      <c r="FD800" s="133"/>
      <c r="FE800" s="133"/>
      <c r="FF800" s="133"/>
      <c r="FG800" s="133"/>
      <c r="FH800" s="133"/>
      <c r="FI800" s="133"/>
      <c r="FJ800" s="133"/>
      <c r="FK800" s="133"/>
      <c r="FL800" s="133"/>
      <c r="FM800" s="133"/>
      <c r="FN800" s="133"/>
      <c r="FO800" s="133"/>
      <c r="FP800" s="133"/>
      <c r="FQ800" s="133"/>
      <c r="FR800" s="133"/>
      <c r="FS800" s="133"/>
      <c r="FT800" s="133"/>
      <c r="FU800" s="133"/>
      <c r="FV800" s="133"/>
      <c r="FW800" s="133"/>
      <c r="FX800" s="133"/>
      <c r="FY800" s="133"/>
      <c r="FZ800" s="133"/>
      <c r="GA800" s="133"/>
      <c r="GB800" s="133"/>
      <c r="GC800" s="133"/>
      <c r="GD800" s="133"/>
      <c r="GE800" s="133"/>
      <c r="GF800" s="133"/>
      <c r="GG800" s="133"/>
      <c r="GH800" s="133"/>
      <c r="GI800" s="133"/>
      <c r="GJ800" s="133"/>
      <c r="GK800" s="133"/>
      <c r="GL800" s="133"/>
      <c r="GM800" s="133"/>
      <c r="GN800" s="133"/>
      <c r="GO800" s="133"/>
      <c r="GP800" s="133"/>
      <c r="GQ800" s="133"/>
      <c r="GR800" s="133"/>
      <c r="GS800" s="133"/>
    </row>
    <row r="801" spans="1:20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c r="CQ801" s="133"/>
      <c r="CR801" s="133"/>
      <c r="CS801" s="133"/>
      <c r="CT801" s="133"/>
      <c r="CU801" s="133"/>
      <c r="CV801" s="133"/>
      <c r="CW801" s="133"/>
      <c r="CX801" s="133"/>
      <c r="CY801" s="133"/>
      <c r="CZ801" s="133"/>
      <c r="DA801" s="133"/>
      <c r="DB801" s="133"/>
      <c r="DC801" s="133"/>
      <c r="DD801" s="133"/>
      <c r="DE801" s="133"/>
      <c r="DF801" s="133"/>
      <c r="DG801" s="133"/>
      <c r="DH801" s="133"/>
      <c r="DI801" s="133"/>
      <c r="DJ801" s="133"/>
      <c r="DK801" s="133"/>
      <c r="DL801" s="133"/>
      <c r="DM801" s="133"/>
      <c r="DN801" s="133"/>
      <c r="DO801" s="133"/>
      <c r="DP801" s="133"/>
      <c r="DQ801" s="133"/>
      <c r="DR801" s="133"/>
      <c r="DS801" s="133"/>
      <c r="DT801" s="133"/>
      <c r="DU801" s="133"/>
      <c r="DV801" s="133"/>
      <c r="DW801" s="133"/>
      <c r="DX801" s="133"/>
      <c r="DY801" s="133"/>
      <c r="DZ801" s="133"/>
      <c r="EA801" s="133"/>
      <c r="EB801" s="133"/>
      <c r="EC801" s="133"/>
      <c r="ED801" s="133"/>
      <c r="EE801" s="133"/>
      <c r="EF801" s="133"/>
      <c r="EG801" s="133"/>
      <c r="EH801" s="133"/>
      <c r="EI801" s="133"/>
      <c r="EJ801" s="133"/>
      <c r="EK801" s="133"/>
      <c r="EL801" s="133"/>
      <c r="EM801" s="133"/>
      <c r="EN801" s="133"/>
      <c r="EO801" s="133"/>
      <c r="EP801" s="133"/>
      <c r="EQ801" s="133"/>
      <c r="ER801" s="133"/>
      <c r="ES801" s="133"/>
      <c r="ET801" s="133"/>
      <c r="EU801" s="133"/>
      <c r="EV801" s="133"/>
      <c r="EW801" s="133"/>
      <c r="EX801" s="133"/>
      <c r="EY801" s="133"/>
      <c r="EZ801" s="133"/>
      <c r="FA801" s="133"/>
      <c r="FB801" s="133"/>
      <c r="FC801" s="133"/>
      <c r="FD801" s="133"/>
      <c r="FE801" s="133"/>
      <c r="FF801" s="133"/>
      <c r="FG801" s="133"/>
      <c r="FH801" s="133"/>
      <c r="FI801" s="133"/>
      <c r="FJ801" s="133"/>
      <c r="FK801" s="133"/>
      <c r="FL801" s="133"/>
      <c r="FM801" s="133"/>
      <c r="FN801" s="133"/>
      <c r="FO801" s="133"/>
      <c r="FP801" s="133"/>
      <c r="FQ801" s="133"/>
      <c r="FR801" s="133"/>
      <c r="FS801" s="133"/>
      <c r="FT801" s="133"/>
      <c r="FU801" s="133"/>
      <c r="FV801" s="133"/>
      <c r="FW801" s="133"/>
      <c r="FX801" s="133"/>
      <c r="FY801" s="133"/>
      <c r="FZ801" s="133"/>
      <c r="GA801" s="133"/>
      <c r="GB801" s="133"/>
      <c r="GC801" s="133"/>
      <c r="GD801" s="133"/>
      <c r="GE801" s="133"/>
      <c r="GF801" s="133"/>
      <c r="GG801" s="133"/>
      <c r="GH801" s="133"/>
      <c r="GI801" s="133"/>
      <c r="GJ801" s="133"/>
      <c r="GK801" s="133"/>
      <c r="GL801" s="133"/>
      <c r="GM801" s="133"/>
      <c r="GN801" s="133"/>
      <c r="GO801" s="133"/>
      <c r="GP801" s="133"/>
      <c r="GQ801" s="133"/>
      <c r="GR801" s="133"/>
      <c r="GS801" s="133"/>
    </row>
    <row r="802" spans="1:20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c r="AV802" s="133"/>
      <c r="AW802" s="133"/>
      <c r="AX802" s="133"/>
      <c r="AY802" s="133"/>
      <c r="AZ802" s="133"/>
      <c r="BA802" s="133"/>
      <c r="BB802" s="133"/>
      <c r="BC802" s="133"/>
      <c r="BD802" s="133"/>
      <c r="BE802" s="133"/>
      <c r="BF802" s="133"/>
      <c r="BG802" s="133"/>
      <c r="BH802" s="133"/>
      <c r="BI802" s="133"/>
      <c r="BJ802" s="133"/>
      <c r="BK802" s="133"/>
      <c r="BL802" s="133"/>
      <c r="BM802" s="133"/>
      <c r="BN802" s="133"/>
      <c r="BO802" s="133"/>
      <c r="BP802" s="133"/>
      <c r="BQ802" s="133"/>
      <c r="BR802" s="133"/>
      <c r="BS802" s="133"/>
      <c r="BT802" s="133"/>
      <c r="BU802" s="133"/>
      <c r="BV802" s="133"/>
      <c r="BW802" s="133"/>
      <c r="BX802" s="133"/>
      <c r="BY802" s="133"/>
      <c r="BZ802" s="133"/>
      <c r="CA802" s="133"/>
      <c r="CB802" s="133"/>
      <c r="CC802" s="133"/>
      <c r="CD802" s="133"/>
      <c r="CE802" s="133"/>
      <c r="CF802" s="133"/>
      <c r="CG802" s="133"/>
      <c r="CH802" s="133"/>
      <c r="CI802" s="133"/>
      <c r="CJ802" s="133"/>
      <c r="CK802" s="133"/>
      <c r="CL802" s="133"/>
      <c r="CM802" s="133"/>
      <c r="CN802" s="133"/>
      <c r="CO802" s="133"/>
      <c r="CP802" s="133"/>
      <c r="CQ802" s="133"/>
      <c r="CR802" s="133"/>
      <c r="CS802" s="133"/>
      <c r="CT802" s="133"/>
      <c r="CU802" s="133"/>
      <c r="CV802" s="133"/>
      <c r="CW802" s="133"/>
      <c r="CX802" s="133"/>
      <c r="CY802" s="133"/>
      <c r="CZ802" s="133"/>
      <c r="DA802" s="133"/>
      <c r="DB802" s="133"/>
      <c r="DC802" s="133"/>
      <c r="DD802" s="133"/>
      <c r="DE802" s="133"/>
      <c r="DF802" s="133"/>
      <c r="DG802" s="133"/>
      <c r="DH802" s="133"/>
      <c r="DI802" s="133"/>
      <c r="DJ802" s="133"/>
      <c r="DK802" s="133"/>
      <c r="DL802" s="133"/>
      <c r="DM802" s="133"/>
      <c r="DN802" s="133"/>
      <c r="DO802" s="133"/>
      <c r="DP802" s="133"/>
      <c r="DQ802" s="133"/>
      <c r="DR802" s="133"/>
      <c r="DS802" s="133"/>
      <c r="DT802" s="133"/>
      <c r="DU802" s="133"/>
      <c r="DV802" s="133"/>
      <c r="DW802" s="133"/>
      <c r="DX802" s="133"/>
      <c r="DY802" s="133"/>
      <c r="DZ802" s="133"/>
      <c r="EA802" s="133"/>
      <c r="EB802" s="133"/>
      <c r="EC802" s="133"/>
      <c r="ED802" s="133"/>
      <c r="EE802" s="133"/>
      <c r="EF802" s="133"/>
      <c r="EG802" s="133"/>
      <c r="EH802" s="133"/>
      <c r="EI802" s="133"/>
      <c r="EJ802" s="133"/>
      <c r="EK802" s="133"/>
      <c r="EL802" s="133"/>
      <c r="EM802" s="133"/>
      <c r="EN802" s="133"/>
      <c r="EO802" s="133"/>
      <c r="EP802" s="133"/>
      <c r="EQ802" s="133"/>
      <c r="ER802" s="133"/>
      <c r="ES802" s="133"/>
      <c r="ET802" s="133"/>
      <c r="EU802" s="133"/>
      <c r="EV802" s="133"/>
      <c r="EW802" s="133"/>
      <c r="EX802" s="133"/>
      <c r="EY802" s="133"/>
      <c r="EZ802" s="133"/>
      <c r="FA802" s="133"/>
      <c r="FB802" s="133"/>
      <c r="FC802" s="133"/>
      <c r="FD802" s="133"/>
      <c r="FE802" s="133"/>
      <c r="FF802" s="133"/>
      <c r="FG802" s="133"/>
      <c r="FH802" s="133"/>
      <c r="FI802" s="133"/>
      <c r="FJ802" s="133"/>
      <c r="FK802" s="133"/>
      <c r="FL802" s="133"/>
      <c r="FM802" s="133"/>
      <c r="FN802" s="133"/>
      <c r="FO802" s="133"/>
      <c r="FP802" s="133"/>
      <c r="FQ802" s="133"/>
      <c r="FR802" s="133"/>
      <c r="FS802" s="133"/>
      <c r="FT802" s="133"/>
      <c r="FU802" s="133"/>
      <c r="FV802" s="133"/>
      <c r="FW802" s="133"/>
      <c r="FX802" s="133"/>
      <c r="FY802" s="133"/>
      <c r="FZ802" s="133"/>
      <c r="GA802" s="133"/>
      <c r="GB802" s="133"/>
      <c r="GC802" s="133"/>
      <c r="GD802" s="133"/>
      <c r="GE802" s="133"/>
      <c r="GF802" s="133"/>
      <c r="GG802" s="133"/>
      <c r="GH802" s="133"/>
      <c r="GI802" s="133"/>
      <c r="GJ802" s="133"/>
      <c r="GK802" s="133"/>
      <c r="GL802" s="133"/>
      <c r="GM802" s="133"/>
      <c r="GN802" s="133"/>
      <c r="GO802" s="133"/>
      <c r="GP802" s="133"/>
      <c r="GQ802" s="133"/>
      <c r="GR802" s="133"/>
      <c r="GS802" s="133"/>
    </row>
    <row r="803" spans="1:20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c r="CQ803" s="133"/>
      <c r="CR803" s="133"/>
      <c r="CS803" s="133"/>
      <c r="CT803" s="133"/>
      <c r="CU803" s="133"/>
      <c r="CV803" s="133"/>
      <c r="CW803" s="133"/>
      <c r="CX803" s="133"/>
      <c r="CY803" s="133"/>
      <c r="CZ803" s="133"/>
      <c r="DA803" s="133"/>
      <c r="DB803" s="133"/>
      <c r="DC803" s="133"/>
      <c r="DD803" s="133"/>
      <c r="DE803" s="133"/>
      <c r="DF803" s="133"/>
      <c r="DG803" s="133"/>
      <c r="DH803" s="133"/>
      <c r="DI803" s="133"/>
      <c r="DJ803" s="133"/>
      <c r="DK803" s="133"/>
      <c r="DL803" s="133"/>
      <c r="DM803" s="133"/>
      <c r="DN803" s="133"/>
      <c r="DO803" s="133"/>
      <c r="DP803" s="133"/>
      <c r="DQ803" s="133"/>
      <c r="DR803" s="133"/>
      <c r="DS803" s="133"/>
      <c r="DT803" s="133"/>
      <c r="DU803" s="133"/>
      <c r="DV803" s="133"/>
      <c r="DW803" s="133"/>
      <c r="DX803" s="133"/>
      <c r="DY803" s="133"/>
      <c r="DZ803" s="133"/>
      <c r="EA803" s="133"/>
      <c r="EB803" s="133"/>
      <c r="EC803" s="133"/>
      <c r="ED803" s="133"/>
      <c r="EE803" s="133"/>
      <c r="EF803" s="133"/>
      <c r="EG803" s="133"/>
      <c r="EH803" s="133"/>
      <c r="EI803" s="133"/>
      <c r="EJ803" s="133"/>
      <c r="EK803" s="133"/>
      <c r="EL803" s="133"/>
      <c r="EM803" s="133"/>
      <c r="EN803" s="133"/>
      <c r="EO803" s="133"/>
      <c r="EP803" s="133"/>
      <c r="EQ803" s="133"/>
      <c r="ER803" s="133"/>
      <c r="ES803" s="133"/>
      <c r="ET803" s="133"/>
      <c r="EU803" s="133"/>
      <c r="EV803" s="133"/>
      <c r="EW803" s="133"/>
      <c r="EX803" s="133"/>
      <c r="EY803" s="133"/>
      <c r="EZ803" s="133"/>
      <c r="FA803" s="133"/>
      <c r="FB803" s="133"/>
      <c r="FC803" s="133"/>
      <c r="FD803" s="133"/>
      <c r="FE803" s="133"/>
      <c r="FF803" s="133"/>
      <c r="FG803" s="133"/>
      <c r="FH803" s="133"/>
      <c r="FI803" s="133"/>
      <c r="FJ803" s="133"/>
      <c r="FK803" s="133"/>
      <c r="FL803" s="133"/>
      <c r="FM803" s="133"/>
      <c r="FN803" s="133"/>
      <c r="FO803" s="133"/>
      <c r="FP803" s="133"/>
      <c r="FQ803" s="133"/>
      <c r="FR803" s="133"/>
      <c r="FS803" s="133"/>
      <c r="FT803" s="133"/>
      <c r="FU803" s="133"/>
      <c r="FV803" s="133"/>
      <c r="FW803" s="133"/>
      <c r="FX803" s="133"/>
      <c r="FY803" s="133"/>
      <c r="FZ803" s="133"/>
      <c r="GA803" s="133"/>
      <c r="GB803" s="133"/>
      <c r="GC803" s="133"/>
      <c r="GD803" s="133"/>
      <c r="GE803" s="133"/>
      <c r="GF803" s="133"/>
      <c r="GG803" s="133"/>
      <c r="GH803" s="133"/>
      <c r="GI803" s="133"/>
      <c r="GJ803" s="133"/>
      <c r="GK803" s="133"/>
      <c r="GL803" s="133"/>
      <c r="GM803" s="133"/>
      <c r="GN803" s="133"/>
      <c r="GO803" s="133"/>
      <c r="GP803" s="133"/>
      <c r="GQ803" s="133"/>
      <c r="GR803" s="133"/>
      <c r="GS803" s="133"/>
    </row>
    <row r="804" spans="1:20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c r="CQ804" s="133"/>
      <c r="CR804" s="133"/>
      <c r="CS804" s="133"/>
      <c r="CT804" s="133"/>
      <c r="CU804" s="133"/>
      <c r="CV804" s="133"/>
      <c r="CW804" s="133"/>
      <c r="CX804" s="133"/>
      <c r="CY804" s="133"/>
      <c r="CZ804" s="133"/>
      <c r="DA804" s="133"/>
      <c r="DB804" s="133"/>
      <c r="DC804" s="133"/>
      <c r="DD804" s="133"/>
      <c r="DE804" s="133"/>
      <c r="DF804" s="133"/>
      <c r="DG804" s="133"/>
      <c r="DH804" s="133"/>
      <c r="DI804" s="133"/>
      <c r="DJ804" s="133"/>
      <c r="DK804" s="133"/>
      <c r="DL804" s="133"/>
      <c r="DM804" s="133"/>
      <c r="DN804" s="133"/>
      <c r="DO804" s="133"/>
      <c r="DP804" s="133"/>
      <c r="DQ804" s="133"/>
      <c r="DR804" s="133"/>
      <c r="DS804" s="133"/>
      <c r="DT804" s="133"/>
      <c r="DU804" s="133"/>
      <c r="DV804" s="133"/>
      <c r="DW804" s="133"/>
      <c r="DX804" s="133"/>
      <c r="DY804" s="133"/>
      <c r="DZ804" s="133"/>
      <c r="EA804" s="133"/>
      <c r="EB804" s="133"/>
      <c r="EC804" s="133"/>
      <c r="ED804" s="133"/>
      <c r="EE804" s="133"/>
      <c r="EF804" s="133"/>
      <c r="EG804" s="133"/>
      <c r="EH804" s="133"/>
      <c r="EI804" s="133"/>
      <c r="EJ804" s="133"/>
      <c r="EK804" s="133"/>
      <c r="EL804" s="133"/>
      <c r="EM804" s="133"/>
      <c r="EN804" s="133"/>
      <c r="EO804" s="133"/>
      <c r="EP804" s="133"/>
      <c r="EQ804" s="133"/>
      <c r="ER804" s="133"/>
      <c r="ES804" s="133"/>
      <c r="ET804" s="133"/>
      <c r="EU804" s="133"/>
      <c r="EV804" s="133"/>
      <c r="EW804" s="133"/>
      <c r="EX804" s="133"/>
      <c r="EY804" s="133"/>
      <c r="EZ804" s="133"/>
      <c r="FA804" s="133"/>
      <c r="FB804" s="133"/>
      <c r="FC804" s="133"/>
      <c r="FD804" s="133"/>
      <c r="FE804" s="133"/>
      <c r="FF804" s="133"/>
      <c r="FG804" s="133"/>
      <c r="FH804" s="133"/>
      <c r="FI804" s="133"/>
      <c r="FJ804" s="133"/>
      <c r="FK804" s="133"/>
      <c r="FL804" s="133"/>
      <c r="FM804" s="133"/>
      <c r="FN804" s="133"/>
      <c r="FO804" s="133"/>
      <c r="FP804" s="133"/>
      <c r="FQ804" s="133"/>
      <c r="FR804" s="133"/>
      <c r="FS804" s="133"/>
      <c r="FT804" s="133"/>
      <c r="FU804" s="133"/>
      <c r="FV804" s="133"/>
      <c r="FW804" s="133"/>
      <c r="FX804" s="133"/>
      <c r="FY804" s="133"/>
      <c r="FZ804" s="133"/>
      <c r="GA804" s="133"/>
      <c r="GB804" s="133"/>
      <c r="GC804" s="133"/>
      <c r="GD804" s="133"/>
      <c r="GE804" s="133"/>
      <c r="GF804" s="133"/>
      <c r="GG804" s="133"/>
      <c r="GH804" s="133"/>
      <c r="GI804" s="133"/>
      <c r="GJ804" s="133"/>
      <c r="GK804" s="133"/>
      <c r="GL804" s="133"/>
      <c r="GM804" s="133"/>
      <c r="GN804" s="133"/>
      <c r="GO804" s="133"/>
      <c r="GP804" s="133"/>
      <c r="GQ804" s="133"/>
      <c r="GR804" s="133"/>
      <c r="GS804" s="133"/>
    </row>
    <row r="805" spans="1:20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c r="CQ805" s="133"/>
      <c r="CR805" s="133"/>
      <c r="CS805" s="133"/>
      <c r="CT805" s="133"/>
      <c r="CU805" s="133"/>
      <c r="CV805" s="133"/>
      <c r="CW805" s="133"/>
      <c r="CX805" s="133"/>
      <c r="CY805" s="133"/>
      <c r="CZ805" s="133"/>
      <c r="DA805" s="133"/>
      <c r="DB805" s="133"/>
      <c r="DC805" s="133"/>
      <c r="DD805" s="133"/>
      <c r="DE805" s="133"/>
      <c r="DF805" s="133"/>
      <c r="DG805" s="133"/>
      <c r="DH805" s="133"/>
      <c r="DI805" s="133"/>
      <c r="DJ805" s="133"/>
      <c r="DK805" s="133"/>
      <c r="DL805" s="133"/>
      <c r="DM805" s="133"/>
      <c r="DN805" s="133"/>
      <c r="DO805" s="133"/>
      <c r="DP805" s="133"/>
      <c r="DQ805" s="133"/>
      <c r="DR805" s="133"/>
      <c r="DS805" s="133"/>
      <c r="DT805" s="133"/>
      <c r="DU805" s="133"/>
      <c r="DV805" s="133"/>
      <c r="DW805" s="133"/>
      <c r="DX805" s="133"/>
      <c r="DY805" s="133"/>
      <c r="DZ805" s="133"/>
      <c r="EA805" s="133"/>
      <c r="EB805" s="133"/>
      <c r="EC805" s="133"/>
      <c r="ED805" s="133"/>
      <c r="EE805" s="133"/>
      <c r="EF805" s="133"/>
      <c r="EG805" s="133"/>
      <c r="EH805" s="133"/>
      <c r="EI805" s="133"/>
      <c r="EJ805" s="133"/>
      <c r="EK805" s="133"/>
      <c r="EL805" s="133"/>
      <c r="EM805" s="133"/>
      <c r="EN805" s="133"/>
      <c r="EO805" s="133"/>
      <c r="EP805" s="133"/>
      <c r="EQ805" s="133"/>
      <c r="ER805" s="133"/>
      <c r="ES805" s="133"/>
      <c r="ET805" s="133"/>
      <c r="EU805" s="133"/>
      <c r="EV805" s="133"/>
      <c r="EW805" s="133"/>
      <c r="EX805" s="133"/>
      <c r="EY805" s="133"/>
      <c r="EZ805" s="133"/>
      <c r="FA805" s="133"/>
      <c r="FB805" s="133"/>
      <c r="FC805" s="133"/>
      <c r="FD805" s="133"/>
      <c r="FE805" s="133"/>
      <c r="FF805" s="133"/>
      <c r="FG805" s="133"/>
      <c r="FH805" s="133"/>
      <c r="FI805" s="133"/>
      <c r="FJ805" s="133"/>
      <c r="FK805" s="133"/>
      <c r="FL805" s="133"/>
      <c r="FM805" s="133"/>
      <c r="FN805" s="133"/>
      <c r="FO805" s="133"/>
      <c r="FP805" s="133"/>
      <c r="FQ805" s="133"/>
      <c r="FR805" s="133"/>
      <c r="FS805" s="133"/>
      <c r="FT805" s="133"/>
      <c r="FU805" s="133"/>
      <c r="FV805" s="133"/>
      <c r="FW805" s="133"/>
      <c r="FX805" s="133"/>
      <c r="FY805" s="133"/>
      <c r="FZ805" s="133"/>
      <c r="GA805" s="133"/>
      <c r="GB805" s="133"/>
      <c r="GC805" s="133"/>
      <c r="GD805" s="133"/>
      <c r="GE805" s="133"/>
      <c r="GF805" s="133"/>
      <c r="GG805" s="133"/>
      <c r="GH805" s="133"/>
      <c r="GI805" s="133"/>
      <c r="GJ805" s="133"/>
      <c r="GK805" s="133"/>
      <c r="GL805" s="133"/>
      <c r="GM805" s="133"/>
      <c r="GN805" s="133"/>
      <c r="GO805" s="133"/>
      <c r="GP805" s="133"/>
      <c r="GQ805" s="133"/>
      <c r="GR805" s="133"/>
      <c r="GS805" s="133"/>
    </row>
    <row r="806" spans="1:20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c r="CQ806" s="133"/>
      <c r="CR806" s="133"/>
      <c r="CS806" s="133"/>
      <c r="CT806" s="133"/>
      <c r="CU806" s="133"/>
      <c r="CV806" s="133"/>
      <c r="CW806" s="133"/>
      <c r="CX806" s="133"/>
      <c r="CY806" s="133"/>
      <c r="CZ806" s="133"/>
      <c r="DA806" s="133"/>
      <c r="DB806" s="133"/>
      <c r="DC806" s="133"/>
      <c r="DD806" s="133"/>
      <c r="DE806" s="133"/>
      <c r="DF806" s="133"/>
      <c r="DG806" s="133"/>
      <c r="DH806" s="133"/>
      <c r="DI806" s="133"/>
      <c r="DJ806" s="133"/>
      <c r="DK806" s="133"/>
      <c r="DL806" s="133"/>
      <c r="DM806" s="133"/>
      <c r="DN806" s="133"/>
      <c r="DO806" s="133"/>
      <c r="DP806" s="133"/>
      <c r="DQ806" s="133"/>
      <c r="DR806" s="133"/>
      <c r="DS806" s="133"/>
      <c r="DT806" s="133"/>
      <c r="DU806" s="133"/>
      <c r="DV806" s="133"/>
      <c r="DW806" s="133"/>
      <c r="DX806" s="133"/>
      <c r="DY806" s="133"/>
      <c r="DZ806" s="133"/>
      <c r="EA806" s="133"/>
      <c r="EB806" s="133"/>
      <c r="EC806" s="133"/>
      <c r="ED806" s="133"/>
      <c r="EE806" s="133"/>
      <c r="EF806" s="133"/>
      <c r="EG806" s="133"/>
      <c r="EH806" s="133"/>
      <c r="EI806" s="133"/>
      <c r="EJ806" s="133"/>
      <c r="EK806" s="133"/>
      <c r="EL806" s="133"/>
      <c r="EM806" s="133"/>
      <c r="EN806" s="133"/>
      <c r="EO806" s="133"/>
      <c r="EP806" s="133"/>
      <c r="EQ806" s="133"/>
      <c r="ER806" s="133"/>
      <c r="ES806" s="133"/>
      <c r="ET806" s="133"/>
      <c r="EU806" s="133"/>
      <c r="EV806" s="133"/>
      <c r="EW806" s="133"/>
      <c r="EX806" s="133"/>
      <c r="EY806" s="133"/>
      <c r="EZ806" s="133"/>
      <c r="FA806" s="133"/>
      <c r="FB806" s="133"/>
      <c r="FC806" s="133"/>
      <c r="FD806" s="133"/>
      <c r="FE806" s="133"/>
      <c r="FF806" s="133"/>
      <c r="FG806" s="133"/>
      <c r="FH806" s="133"/>
      <c r="FI806" s="133"/>
      <c r="FJ806" s="133"/>
      <c r="FK806" s="133"/>
      <c r="FL806" s="133"/>
      <c r="FM806" s="133"/>
      <c r="FN806" s="133"/>
      <c r="FO806" s="133"/>
      <c r="FP806" s="133"/>
      <c r="FQ806" s="133"/>
      <c r="FR806" s="133"/>
      <c r="FS806" s="133"/>
      <c r="FT806" s="133"/>
      <c r="FU806" s="133"/>
      <c r="FV806" s="133"/>
      <c r="FW806" s="133"/>
      <c r="FX806" s="133"/>
      <c r="FY806" s="133"/>
      <c r="FZ806" s="133"/>
      <c r="GA806" s="133"/>
      <c r="GB806" s="133"/>
      <c r="GC806" s="133"/>
      <c r="GD806" s="133"/>
      <c r="GE806" s="133"/>
      <c r="GF806" s="133"/>
      <c r="GG806" s="133"/>
      <c r="GH806" s="133"/>
      <c r="GI806" s="133"/>
      <c r="GJ806" s="133"/>
      <c r="GK806" s="133"/>
      <c r="GL806" s="133"/>
      <c r="GM806" s="133"/>
      <c r="GN806" s="133"/>
      <c r="GO806" s="133"/>
      <c r="GP806" s="133"/>
      <c r="GQ806" s="133"/>
      <c r="GR806" s="133"/>
      <c r="GS806" s="133"/>
    </row>
    <row r="807" spans="1:20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c r="CQ807" s="133"/>
      <c r="CR807" s="133"/>
      <c r="CS807" s="133"/>
      <c r="CT807" s="133"/>
      <c r="CU807" s="133"/>
      <c r="CV807" s="133"/>
      <c r="CW807" s="133"/>
      <c r="CX807" s="133"/>
      <c r="CY807" s="133"/>
      <c r="CZ807" s="133"/>
      <c r="DA807" s="133"/>
      <c r="DB807" s="133"/>
      <c r="DC807" s="133"/>
      <c r="DD807" s="133"/>
      <c r="DE807" s="133"/>
      <c r="DF807" s="133"/>
      <c r="DG807" s="133"/>
      <c r="DH807" s="133"/>
      <c r="DI807" s="133"/>
      <c r="DJ807" s="133"/>
      <c r="DK807" s="133"/>
      <c r="DL807" s="133"/>
      <c r="DM807" s="133"/>
      <c r="DN807" s="133"/>
      <c r="DO807" s="133"/>
      <c r="DP807" s="133"/>
      <c r="DQ807" s="133"/>
      <c r="DR807" s="133"/>
      <c r="DS807" s="133"/>
      <c r="DT807" s="133"/>
      <c r="DU807" s="133"/>
      <c r="DV807" s="133"/>
      <c r="DW807" s="133"/>
      <c r="DX807" s="133"/>
      <c r="DY807" s="133"/>
      <c r="DZ807" s="133"/>
      <c r="EA807" s="133"/>
      <c r="EB807" s="133"/>
      <c r="EC807" s="133"/>
      <c r="ED807" s="133"/>
      <c r="EE807" s="133"/>
      <c r="EF807" s="133"/>
      <c r="EG807" s="133"/>
      <c r="EH807" s="133"/>
      <c r="EI807" s="133"/>
      <c r="EJ807" s="133"/>
      <c r="EK807" s="133"/>
      <c r="EL807" s="133"/>
      <c r="EM807" s="133"/>
      <c r="EN807" s="133"/>
      <c r="EO807" s="133"/>
      <c r="EP807" s="133"/>
      <c r="EQ807" s="133"/>
      <c r="ER807" s="133"/>
      <c r="ES807" s="133"/>
      <c r="ET807" s="133"/>
      <c r="EU807" s="133"/>
      <c r="EV807" s="133"/>
      <c r="EW807" s="133"/>
      <c r="EX807" s="133"/>
      <c r="EY807" s="133"/>
      <c r="EZ807" s="133"/>
      <c r="FA807" s="133"/>
      <c r="FB807" s="133"/>
      <c r="FC807" s="133"/>
      <c r="FD807" s="133"/>
      <c r="FE807" s="133"/>
      <c r="FF807" s="133"/>
      <c r="FG807" s="133"/>
      <c r="FH807" s="133"/>
      <c r="FI807" s="133"/>
      <c r="FJ807" s="133"/>
      <c r="FK807" s="133"/>
      <c r="FL807" s="133"/>
      <c r="FM807" s="133"/>
      <c r="FN807" s="133"/>
      <c r="FO807" s="133"/>
      <c r="FP807" s="133"/>
      <c r="FQ807" s="133"/>
      <c r="FR807" s="133"/>
      <c r="FS807" s="133"/>
      <c r="FT807" s="133"/>
      <c r="FU807" s="133"/>
      <c r="FV807" s="133"/>
      <c r="FW807" s="133"/>
      <c r="FX807" s="133"/>
      <c r="FY807" s="133"/>
      <c r="FZ807" s="133"/>
      <c r="GA807" s="133"/>
      <c r="GB807" s="133"/>
      <c r="GC807" s="133"/>
      <c r="GD807" s="133"/>
      <c r="GE807" s="133"/>
      <c r="GF807" s="133"/>
      <c r="GG807" s="133"/>
      <c r="GH807" s="133"/>
      <c r="GI807" s="133"/>
      <c r="GJ807" s="133"/>
      <c r="GK807" s="133"/>
      <c r="GL807" s="133"/>
      <c r="GM807" s="133"/>
      <c r="GN807" s="133"/>
      <c r="GO807" s="133"/>
      <c r="GP807" s="133"/>
      <c r="GQ807" s="133"/>
      <c r="GR807" s="133"/>
      <c r="GS807" s="133"/>
    </row>
    <row r="808" spans="1:20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c r="CQ808" s="133"/>
      <c r="CR808" s="133"/>
      <c r="CS808" s="133"/>
      <c r="CT808" s="133"/>
      <c r="CU808" s="133"/>
      <c r="CV808" s="133"/>
      <c r="CW808" s="133"/>
      <c r="CX808" s="133"/>
      <c r="CY808" s="133"/>
      <c r="CZ808" s="133"/>
      <c r="DA808" s="133"/>
      <c r="DB808" s="133"/>
      <c r="DC808" s="133"/>
      <c r="DD808" s="133"/>
      <c r="DE808" s="133"/>
      <c r="DF808" s="133"/>
      <c r="DG808" s="133"/>
      <c r="DH808" s="133"/>
      <c r="DI808" s="133"/>
      <c r="DJ808" s="133"/>
      <c r="DK808" s="133"/>
      <c r="DL808" s="133"/>
      <c r="DM808" s="133"/>
      <c r="DN808" s="133"/>
      <c r="DO808" s="133"/>
      <c r="DP808" s="133"/>
      <c r="DQ808" s="133"/>
      <c r="DR808" s="133"/>
      <c r="DS808" s="133"/>
      <c r="DT808" s="133"/>
      <c r="DU808" s="133"/>
      <c r="DV808" s="133"/>
      <c r="DW808" s="133"/>
      <c r="DX808" s="133"/>
      <c r="DY808" s="133"/>
      <c r="DZ808" s="133"/>
      <c r="EA808" s="133"/>
      <c r="EB808" s="133"/>
      <c r="EC808" s="133"/>
      <c r="ED808" s="133"/>
      <c r="EE808" s="133"/>
      <c r="EF808" s="133"/>
      <c r="EG808" s="133"/>
      <c r="EH808" s="133"/>
      <c r="EI808" s="133"/>
      <c r="EJ808" s="133"/>
      <c r="EK808" s="133"/>
      <c r="EL808" s="133"/>
      <c r="EM808" s="133"/>
      <c r="EN808" s="133"/>
      <c r="EO808" s="133"/>
      <c r="EP808" s="133"/>
      <c r="EQ808" s="133"/>
      <c r="ER808" s="133"/>
      <c r="ES808" s="133"/>
      <c r="ET808" s="133"/>
      <c r="EU808" s="133"/>
      <c r="EV808" s="133"/>
      <c r="EW808" s="133"/>
      <c r="EX808" s="133"/>
      <c r="EY808" s="133"/>
      <c r="EZ808" s="133"/>
      <c r="FA808" s="133"/>
      <c r="FB808" s="133"/>
      <c r="FC808" s="133"/>
      <c r="FD808" s="133"/>
      <c r="FE808" s="133"/>
      <c r="FF808" s="133"/>
      <c r="FG808" s="133"/>
      <c r="FH808" s="133"/>
      <c r="FI808" s="133"/>
      <c r="FJ808" s="133"/>
      <c r="FK808" s="133"/>
      <c r="FL808" s="133"/>
      <c r="FM808" s="133"/>
      <c r="FN808" s="133"/>
      <c r="FO808" s="133"/>
      <c r="FP808" s="133"/>
      <c r="FQ808" s="133"/>
      <c r="FR808" s="133"/>
      <c r="FS808" s="133"/>
      <c r="FT808" s="133"/>
      <c r="FU808" s="133"/>
      <c r="FV808" s="133"/>
      <c r="FW808" s="133"/>
      <c r="FX808" s="133"/>
      <c r="FY808" s="133"/>
      <c r="FZ808" s="133"/>
      <c r="GA808" s="133"/>
      <c r="GB808" s="133"/>
      <c r="GC808" s="133"/>
      <c r="GD808" s="133"/>
      <c r="GE808" s="133"/>
      <c r="GF808" s="133"/>
      <c r="GG808" s="133"/>
      <c r="GH808" s="133"/>
      <c r="GI808" s="133"/>
      <c r="GJ808" s="133"/>
      <c r="GK808" s="133"/>
      <c r="GL808" s="133"/>
      <c r="GM808" s="133"/>
      <c r="GN808" s="133"/>
      <c r="GO808" s="133"/>
      <c r="GP808" s="133"/>
      <c r="GQ808" s="133"/>
      <c r="GR808" s="133"/>
      <c r="GS808" s="133"/>
    </row>
    <row r="809" spans="1:20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c r="CQ809" s="133"/>
      <c r="CR809" s="133"/>
      <c r="CS809" s="133"/>
      <c r="CT809" s="133"/>
      <c r="CU809" s="133"/>
      <c r="CV809" s="133"/>
      <c r="CW809" s="133"/>
      <c r="CX809" s="133"/>
      <c r="CY809" s="133"/>
      <c r="CZ809" s="133"/>
      <c r="DA809" s="133"/>
      <c r="DB809" s="133"/>
      <c r="DC809" s="133"/>
      <c r="DD809" s="133"/>
      <c r="DE809" s="133"/>
      <c r="DF809" s="133"/>
      <c r="DG809" s="133"/>
      <c r="DH809" s="133"/>
      <c r="DI809" s="133"/>
      <c r="DJ809" s="133"/>
      <c r="DK809" s="133"/>
      <c r="DL809" s="133"/>
      <c r="DM809" s="133"/>
      <c r="DN809" s="133"/>
      <c r="DO809" s="133"/>
      <c r="DP809" s="133"/>
      <c r="DQ809" s="133"/>
      <c r="DR809" s="133"/>
      <c r="DS809" s="133"/>
      <c r="DT809" s="133"/>
      <c r="DU809" s="133"/>
      <c r="DV809" s="133"/>
      <c r="DW809" s="133"/>
      <c r="DX809" s="133"/>
      <c r="DY809" s="133"/>
      <c r="DZ809" s="133"/>
      <c r="EA809" s="133"/>
      <c r="EB809" s="133"/>
      <c r="EC809" s="133"/>
      <c r="ED809" s="133"/>
      <c r="EE809" s="133"/>
      <c r="EF809" s="133"/>
      <c r="EG809" s="133"/>
      <c r="EH809" s="133"/>
      <c r="EI809" s="133"/>
      <c r="EJ809" s="133"/>
      <c r="EK809" s="133"/>
      <c r="EL809" s="133"/>
      <c r="EM809" s="133"/>
      <c r="EN809" s="133"/>
      <c r="EO809" s="133"/>
      <c r="EP809" s="133"/>
      <c r="EQ809" s="133"/>
      <c r="ER809" s="133"/>
      <c r="ES809" s="133"/>
      <c r="ET809" s="133"/>
      <c r="EU809" s="133"/>
      <c r="EV809" s="133"/>
      <c r="EW809" s="133"/>
      <c r="EX809" s="133"/>
      <c r="EY809" s="133"/>
      <c r="EZ809" s="133"/>
      <c r="FA809" s="133"/>
      <c r="FB809" s="133"/>
      <c r="FC809" s="133"/>
      <c r="FD809" s="133"/>
      <c r="FE809" s="133"/>
      <c r="FF809" s="133"/>
      <c r="FG809" s="133"/>
      <c r="FH809" s="133"/>
      <c r="FI809" s="133"/>
      <c r="FJ809" s="133"/>
      <c r="FK809" s="133"/>
      <c r="FL809" s="133"/>
      <c r="FM809" s="133"/>
      <c r="FN809" s="133"/>
      <c r="FO809" s="133"/>
      <c r="FP809" s="133"/>
      <c r="FQ809" s="133"/>
      <c r="FR809" s="133"/>
      <c r="FS809" s="133"/>
      <c r="FT809" s="133"/>
      <c r="FU809" s="133"/>
      <c r="FV809" s="133"/>
      <c r="FW809" s="133"/>
      <c r="FX809" s="133"/>
      <c r="FY809" s="133"/>
      <c r="FZ809" s="133"/>
      <c r="GA809" s="133"/>
      <c r="GB809" s="133"/>
      <c r="GC809" s="133"/>
      <c r="GD809" s="133"/>
      <c r="GE809" s="133"/>
      <c r="GF809" s="133"/>
      <c r="GG809" s="133"/>
      <c r="GH809" s="133"/>
      <c r="GI809" s="133"/>
      <c r="GJ809" s="133"/>
      <c r="GK809" s="133"/>
      <c r="GL809" s="133"/>
      <c r="GM809" s="133"/>
      <c r="GN809" s="133"/>
      <c r="GO809" s="133"/>
      <c r="GP809" s="133"/>
      <c r="GQ809" s="133"/>
      <c r="GR809" s="133"/>
      <c r="GS809" s="133"/>
    </row>
    <row r="810" spans="1:20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c r="BF810" s="133"/>
      <c r="BG810" s="133"/>
      <c r="BH810" s="133"/>
      <c r="BI810" s="133"/>
      <c r="BJ810" s="133"/>
      <c r="BK810" s="133"/>
      <c r="BL810" s="133"/>
      <c r="BM810" s="133"/>
      <c r="BN810" s="133"/>
      <c r="BO810" s="133"/>
      <c r="BP810" s="133"/>
      <c r="BQ810" s="133"/>
      <c r="BR810" s="133"/>
      <c r="BS810" s="133"/>
      <c r="BT810" s="133"/>
      <c r="BU810" s="133"/>
      <c r="BV810" s="133"/>
      <c r="BW810" s="133"/>
      <c r="BX810" s="133"/>
      <c r="BY810" s="133"/>
      <c r="BZ810" s="133"/>
      <c r="CA810" s="133"/>
      <c r="CB810" s="133"/>
      <c r="CC810" s="133"/>
      <c r="CD810" s="133"/>
      <c r="CE810" s="133"/>
      <c r="CF810" s="133"/>
      <c r="CG810" s="133"/>
      <c r="CH810" s="133"/>
      <c r="CI810" s="133"/>
      <c r="CJ810" s="133"/>
      <c r="CK810" s="133"/>
      <c r="CL810" s="133"/>
      <c r="CM810" s="133"/>
      <c r="CN810" s="133"/>
      <c r="CO810" s="133"/>
      <c r="CP810" s="133"/>
      <c r="CQ810" s="133"/>
      <c r="CR810" s="133"/>
      <c r="CS810" s="133"/>
      <c r="CT810" s="133"/>
      <c r="CU810" s="133"/>
      <c r="CV810" s="133"/>
      <c r="CW810" s="133"/>
      <c r="CX810" s="133"/>
      <c r="CY810" s="133"/>
      <c r="CZ810" s="133"/>
      <c r="DA810" s="133"/>
      <c r="DB810" s="133"/>
      <c r="DC810" s="133"/>
      <c r="DD810" s="133"/>
      <c r="DE810" s="133"/>
      <c r="DF810" s="133"/>
      <c r="DG810" s="133"/>
      <c r="DH810" s="133"/>
      <c r="DI810" s="133"/>
      <c r="DJ810" s="133"/>
      <c r="DK810" s="133"/>
      <c r="DL810" s="133"/>
      <c r="DM810" s="133"/>
      <c r="DN810" s="133"/>
      <c r="DO810" s="133"/>
      <c r="DP810" s="133"/>
      <c r="DQ810" s="133"/>
      <c r="DR810" s="133"/>
      <c r="DS810" s="133"/>
      <c r="DT810" s="133"/>
      <c r="DU810" s="133"/>
      <c r="DV810" s="133"/>
      <c r="DW810" s="133"/>
      <c r="DX810" s="133"/>
      <c r="DY810" s="133"/>
      <c r="DZ810" s="133"/>
      <c r="EA810" s="133"/>
      <c r="EB810" s="133"/>
      <c r="EC810" s="133"/>
      <c r="ED810" s="133"/>
      <c r="EE810" s="133"/>
      <c r="EF810" s="133"/>
      <c r="EG810" s="133"/>
      <c r="EH810" s="133"/>
      <c r="EI810" s="133"/>
      <c r="EJ810" s="133"/>
      <c r="EK810" s="133"/>
      <c r="EL810" s="133"/>
      <c r="EM810" s="133"/>
      <c r="EN810" s="133"/>
      <c r="EO810" s="133"/>
      <c r="EP810" s="133"/>
      <c r="EQ810" s="133"/>
      <c r="ER810" s="133"/>
      <c r="ES810" s="133"/>
      <c r="ET810" s="133"/>
      <c r="EU810" s="133"/>
      <c r="EV810" s="133"/>
      <c r="EW810" s="133"/>
      <c r="EX810" s="133"/>
      <c r="EY810" s="133"/>
      <c r="EZ810" s="133"/>
      <c r="FA810" s="133"/>
      <c r="FB810" s="133"/>
      <c r="FC810" s="133"/>
      <c r="FD810" s="133"/>
      <c r="FE810" s="133"/>
      <c r="FF810" s="133"/>
      <c r="FG810" s="133"/>
      <c r="FH810" s="133"/>
      <c r="FI810" s="133"/>
      <c r="FJ810" s="133"/>
      <c r="FK810" s="133"/>
      <c r="FL810" s="133"/>
      <c r="FM810" s="133"/>
      <c r="FN810" s="133"/>
      <c r="FO810" s="133"/>
      <c r="FP810" s="133"/>
      <c r="FQ810" s="133"/>
      <c r="FR810" s="133"/>
      <c r="FS810" s="133"/>
      <c r="FT810" s="133"/>
      <c r="FU810" s="133"/>
      <c r="FV810" s="133"/>
      <c r="FW810" s="133"/>
      <c r="FX810" s="133"/>
      <c r="FY810" s="133"/>
      <c r="FZ810" s="133"/>
      <c r="GA810" s="133"/>
      <c r="GB810" s="133"/>
      <c r="GC810" s="133"/>
      <c r="GD810" s="133"/>
      <c r="GE810" s="133"/>
      <c r="GF810" s="133"/>
      <c r="GG810" s="133"/>
      <c r="GH810" s="133"/>
      <c r="GI810" s="133"/>
      <c r="GJ810" s="133"/>
      <c r="GK810" s="133"/>
      <c r="GL810" s="133"/>
      <c r="GM810" s="133"/>
      <c r="GN810" s="133"/>
      <c r="GO810" s="133"/>
      <c r="GP810" s="133"/>
      <c r="GQ810" s="133"/>
      <c r="GR810" s="133"/>
      <c r="GS810" s="133"/>
    </row>
    <row r="811" spans="1:20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c r="CQ811" s="133"/>
      <c r="CR811" s="133"/>
      <c r="CS811" s="133"/>
      <c r="CT811" s="133"/>
      <c r="CU811" s="133"/>
      <c r="CV811" s="133"/>
      <c r="CW811" s="133"/>
      <c r="CX811" s="133"/>
      <c r="CY811" s="133"/>
      <c r="CZ811" s="133"/>
      <c r="DA811" s="133"/>
      <c r="DB811" s="133"/>
      <c r="DC811" s="133"/>
      <c r="DD811" s="133"/>
      <c r="DE811" s="133"/>
      <c r="DF811" s="133"/>
      <c r="DG811" s="133"/>
      <c r="DH811" s="133"/>
      <c r="DI811" s="133"/>
      <c r="DJ811" s="133"/>
      <c r="DK811" s="133"/>
      <c r="DL811" s="133"/>
      <c r="DM811" s="133"/>
      <c r="DN811" s="133"/>
      <c r="DO811" s="133"/>
      <c r="DP811" s="133"/>
      <c r="DQ811" s="133"/>
      <c r="DR811" s="133"/>
      <c r="DS811" s="133"/>
      <c r="DT811" s="133"/>
      <c r="DU811" s="133"/>
      <c r="DV811" s="133"/>
      <c r="DW811" s="133"/>
      <c r="DX811" s="133"/>
      <c r="DY811" s="133"/>
      <c r="DZ811" s="133"/>
      <c r="EA811" s="133"/>
      <c r="EB811" s="133"/>
      <c r="EC811" s="133"/>
      <c r="ED811" s="133"/>
      <c r="EE811" s="133"/>
      <c r="EF811" s="133"/>
      <c r="EG811" s="133"/>
      <c r="EH811" s="133"/>
      <c r="EI811" s="133"/>
      <c r="EJ811" s="133"/>
      <c r="EK811" s="133"/>
      <c r="EL811" s="133"/>
      <c r="EM811" s="133"/>
      <c r="EN811" s="133"/>
      <c r="EO811" s="133"/>
      <c r="EP811" s="133"/>
      <c r="EQ811" s="133"/>
      <c r="ER811" s="133"/>
      <c r="ES811" s="133"/>
      <c r="ET811" s="133"/>
      <c r="EU811" s="133"/>
      <c r="EV811" s="133"/>
      <c r="EW811" s="133"/>
      <c r="EX811" s="133"/>
      <c r="EY811" s="133"/>
      <c r="EZ811" s="133"/>
      <c r="FA811" s="133"/>
      <c r="FB811" s="133"/>
      <c r="FC811" s="133"/>
      <c r="FD811" s="133"/>
      <c r="FE811" s="133"/>
      <c r="FF811" s="133"/>
      <c r="FG811" s="133"/>
      <c r="FH811" s="133"/>
      <c r="FI811" s="133"/>
      <c r="FJ811" s="133"/>
      <c r="FK811" s="133"/>
      <c r="FL811" s="133"/>
      <c r="FM811" s="133"/>
      <c r="FN811" s="133"/>
      <c r="FO811" s="133"/>
      <c r="FP811" s="133"/>
      <c r="FQ811" s="133"/>
      <c r="FR811" s="133"/>
      <c r="FS811" s="133"/>
      <c r="FT811" s="133"/>
      <c r="FU811" s="133"/>
      <c r="FV811" s="133"/>
      <c r="FW811" s="133"/>
      <c r="FX811" s="133"/>
      <c r="FY811" s="133"/>
      <c r="FZ811" s="133"/>
      <c r="GA811" s="133"/>
      <c r="GB811" s="133"/>
      <c r="GC811" s="133"/>
      <c r="GD811" s="133"/>
      <c r="GE811" s="133"/>
      <c r="GF811" s="133"/>
      <c r="GG811" s="133"/>
      <c r="GH811" s="133"/>
      <c r="GI811" s="133"/>
      <c r="GJ811" s="133"/>
      <c r="GK811" s="133"/>
      <c r="GL811" s="133"/>
      <c r="GM811" s="133"/>
      <c r="GN811" s="133"/>
      <c r="GO811" s="133"/>
      <c r="GP811" s="133"/>
      <c r="GQ811" s="133"/>
      <c r="GR811" s="133"/>
      <c r="GS811" s="133"/>
    </row>
    <row r="812" spans="1:20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c r="CQ812" s="133"/>
      <c r="CR812" s="133"/>
      <c r="CS812" s="133"/>
      <c r="CT812" s="133"/>
      <c r="CU812" s="133"/>
      <c r="CV812" s="133"/>
      <c r="CW812" s="133"/>
      <c r="CX812" s="133"/>
      <c r="CY812" s="133"/>
      <c r="CZ812" s="133"/>
      <c r="DA812" s="133"/>
      <c r="DB812" s="133"/>
      <c r="DC812" s="133"/>
      <c r="DD812" s="133"/>
      <c r="DE812" s="133"/>
      <c r="DF812" s="133"/>
      <c r="DG812" s="133"/>
      <c r="DH812" s="133"/>
      <c r="DI812" s="133"/>
      <c r="DJ812" s="133"/>
      <c r="DK812" s="133"/>
      <c r="DL812" s="133"/>
      <c r="DM812" s="133"/>
      <c r="DN812" s="133"/>
      <c r="DO812" s="133"/>
      <c r="DP812" s="133"/>
      <c r="DQ812" s="133"/>
      <c r="DR812" s="133"/>
      <c r="DS812" s="133"/>
      <c r="DT812" s="133"/>
      <c r="DU812" s="133"/>
      <c r="DV812" s="133"/>
      <c r="DW812" s="133"/>
      <c r="DX812" s="133"/>
      <c r="DY812" s="133"/>
      <c r="DZ812" s="133"/>
      <c r="EA812" s="133"/>
      <c r="EB812" s="133"/>
      <c r="EC812" s="133"/>
      <c r="ED812" s="133"/>
      <c r="EE812" s="133"/>
      <c r="EF812" s="133"/>
      <c r="EG812" s="133"/>
      <c r="EH812" s="133"/>
      <c r="EI812" s="133"/>
      <c r="EJ812" s="133"/>
      <c r="EK812" s="133"/>
      <c r="EL812" s="133"/>
      <c r="EM812" s="133"/>
      <c r="EN812" s="133"/>
      <c r="EO812" s="133"/>
      <c r="EP812" s="133"/>
      <c r="EQ812" s="133"/>
      <c r="ER812" s="133"/>
      <c r="ES812" s="133"/>
      <c r="ET812" s="133"/>
      <c r="EU812" s="133"/>
      <c r="EV812" s="133"/>
      <c r="EW812" s="133"/>
      <c r="EX812" s="133"/>
      <c r="EY812" s="133"/>
      <c r="EZ812" s="133"/>
      <c r="FA812" s="133"/>
      <c r="FB812" s="133"/>
      <c r="FC812" s="133"/>
      <c r="FD812" s="133"/>
      <c r="FE812" s="133"/>
      <c r="FF812" s="133"/>
      <c r="FG812" s="133"/>
      <c r="FH812" s="133"/>
      <c r="FI812" s="133"/>
      <c r="FJ812" s="133"/>
      <c r="FK812" s="133"/>
      <c r="FL812" s="133"/>
      <c r="FM812" s="133"/>
      <c r="FN812" s="133"/>
      <c r="FO812" s="133"/>
      <c r="FP812" s="133"/>
      <c r="FQ812" s="133"/>
      <c r="FR812" s="133"/>
      <c r="FS812" s="133"/>
      <c r="FT812" s="133"/>
      <c r="FU812" s="133"/>
      <c r="FV812" s="133"/>
      <c r="FW812" s="133"/>
      <c r="FX812" s="133"/>
      <c r="FY812" s="133"/>
      <c r="FZ812" s="133"/>
      <c r="GA812" s="133"/>
      <c r="GB812" s="133"/>
      <c r="GC812" s="133"/>
      <c r="GD812" s="133"/>
      <c r="GE812" s="133"/>
      <c r="GF812" s="133"/>
      <c r="GG812" s="133"/>
      <c r="GH812" s="133"/>
      <c r="GI812" s="133"/>
      <c r="GJ812" s="133"/>
      <c r="GK812" s="133"/>
      <c r="GL812" s="133"/>
      <c r="GM812" s="133"/>
      <c r="GN812" s="133"/>
      <c r="GO812" s="133"/>
      <c r="GP812" s="133"/>
      <c r="GQ812" s="133"/>
      <c r="GR812" s="133"/>
      <c r="GS812" s="133"/>
    </row>
    <row r="813" spans="1:20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c r="CQ813" s="133"/>
      <c r="CR813" s="133"/>
      <c r="CS813" s="133"/>
      <c r="CT813" s="133"/>
      <c r="CU813" s="133"/>
      <c r="CV813" s="133"/>
      <c r="CW813" s="133"/>
      <c r="CX813" s="133"/>
      <c r="CY813" s="133"/>
      <c r="CZ813" s="133"/>
      <c r="DA813" s="133"/>
      <c r="DB813" s="133"/>
      <c r="DC813" s="133"/>
      <c r="DD813" s="133"/>
      <c r="DE813" s="133"/>
      <c r="DF813" s="133"/>
      <c r="DG813" s="133"/>
      <c r="DH813" s="133"/>
      <c r="DI813" s="133"/>
      <c r="DJ813" s="133"/>
      <c r="DK813" s="133"/>
      <c r="DL813" s="133"/>
      <c r="DM813" s="133"/>
      <c r="DN813" s="133"/>
      <c r="DO813" s="133"/>
      <c r="DP813" s="133"/>
      <c r="DQ813" s="133"/>
      <c r="DR813" s="133"/>
      <c r="DS813" s="133"/>
      <c r="DT813" s="133"/>
      <c r="DU813" s="133"/>
      <c r="DV813" s="133"/>
      <c r="DW813" s="133"/>
      <c r="DX813" s="133"/>
      <c r="DY813" s="133"/>
      <c r="DZ813" s="133"/>
      <c r="EA813" s="133"/>
      <c r="EB813" s="133"/>
      <c r="EC813" s="133"/>
      <c r="ED813" s="133"/>
      <c r="EE813" s="133"/>
      <c r="EF813" s="133"/>
      <c r="EG813" s="133"/>
      <c r="EH813" s="133"/>
      <c r="EI813" s="133"/>
      <c r="EJ813" s="133"/>
      <c r="EK813" s="133"/>
      <c r="EL813" s="133"/>
      <c r="EM813" s="133"/>
      <c r="EN813" s="133"/>
      <c r="EO813" s="133"/>
      <c r="EP813" s="133"/>
      <c r="EQ813" s="133"/>
      <c r="ER813" s="133"/>
      <c r="ES813" s="133"/>
      <c r="ET813" s="133"/>
      <c r="EU813" s="133"/>
      <c r="EV813" s="133"/>
      <c r="EW813" s="133"/>
      <c r="EX813" s="133"/>
      <c r="EY813" s="133"/>
      <c r="EZ813" s="133"/>
      <c r="FA813" s="133"/>
      <c r="FB813" s="133"/>
      <c r="FC813" s="133"/>
      <c r="FD813" s="133"/>
      <c r="FE813" s="133"/>
      <c r="FF813" s="133"/>
      <c r="FG813" s="133"/>
      <c r="FH813" s="133"/>
      <c r="FI813" s="133"/>
      <c r="FJ813" s="133"/>
      <c r="FK813" s="133"/>
      <c r="FL813" s="133"/>
      <c r="FM813" s="133"/>
      <c r="FN813" s="133"/>
      <c r="FO813" s="133"/>
      <c r="FP813" s="133"/>
      <c r="FQ813" s="133"/>
      <c r="FR813" s="133"/>
      <c r="FS813" s="133"/>
      <c r="FT813" s="133"/>
      <c r="FU813" s="133"/>
      <c r="FV813" s="133"/>
      <c r="FW813" s="133"/>
      <c r="FX813" s="133"/>
      <c r="FY813" s="133"/>
      <c r="FZ813" s="133"/>
      <c r="GA813" s="133"/>
      <c r="GB813" s="133"/>
      <c r="GC813" s="133"/>
      <c r="GD813" s="133"/>
      <c r="GE813" s="133"/>
      <c r="GF813" s="133"/>
      <c r="GG813" s="133"/>
      <c r="GH813" s="133"/>
      <c r="GI813" s="133"/>
      <c r="GJ813" s="133"/>
      <c r="GK813" s="133"/>
      <c r="GL813" s="133"/>
      <c r="GM813" s="133"/>
      <c r="GN813" s="133"/>
      <c r="GO813" s="133"/>
      <c r="GP813" s="133"/>
      <c r="GQ813" s="133"/>
      <c r="GR813" s="133"/>
      <c r="GS813" s="133"/>
    </row>
    <row r="814" spans="1:20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c r="CQ814" s="133"/>
      <c r="CR814" s="133"/>
      <c r="CS814" s="133"/>
      <c r="CT814" s="133"/>
      <c r="CU814" s="133"/>
      <c r="CV814" s="133"/>
      <c r="CW814" s="133"/>
      <c r="CX814" s="133"/>
      <c r="CY814" s="133"/>
      <c r="CZ814" s="133"/>
      <c r="DA814" s="133"/>
      <c r="DB814" s="133"/>
      <c r="DC814" s="133"/>
      <c r="DD814" s="133"/>
      <c r="DE814" s="133"/>
      <c r="DF814" s="133"/>
      <c r="DG814" s="133"/>
      <c r="DH814" s="133"/>
      <c r="DI814" s="133"/>
      <c r="DJ814" s="133"/>
      <c r="DK814" s="133"/>
      <c r="DL814" s="133"/>
      <c r="DM814" s="133"/>
      <c r="DN814" s="133"/>
      <c r="DO814" s="133"/>
      <c r="DP814" s="133"/>
      <c r="DQ814" s="133"/>
      <c r="DR814" s="133"/>
      <c r="DS814" s="133"/>
      <c r="DT814" s="133"/>
      <c r="DU814" s="133"/>
      <c r="DV814" s="133"/>
      <c r="DW814" s="133"/>
      <c r="DX814" s="133"/>
      <c r="DY814" s="133"/>
      <c r="DZ814" s="133"/>
      <c r="EA814" s="133"/>
      <c r="EB814" s="133"/>
      <c r="EC814" s="133"/>
      <c r="ED814" s="133"/>
      <c r="EE814" s="133"/>
      <c r="EF814" s="133"/>
      <c r="EG814" s="133"/>
      <c r="EH814" s="133"/>
      <c r="EI814" s="133"/>
      <c r="EJ814" s="133"/>
      <c r="EK814" s="133"/>
      <c r="EL814" s="133"/>
      <c r="EM814" s="133"/>
      <c r="EN814" s="133"/>
      <c r="EO814" s="133"/>
      <c r="EP814" s="133"/>
      <c r="EQ814" s="133"/>
      <c r="ER814" s="133"/>
      <c r="ES814" s="133"/>
      <c r="ET814" s="133"/>
      <c r="EU814" s="133"/>
      <c r="EV814" s="133"/>
      <c r="EW814" s="133"/>
      <c r="EX814" s="133"/>
      <c r="EY814" s="133"/>
      <c r="EZ814" s="133"/>
      <c r="FA814" s="133"/>
      <c r="FB814" s="133"/>
      <c r="FC814" s="133"/>
      <c r="FD814" s="133"/>
      <c r="FE814" s="133"/>
      <c r="FF814" s="133"/>
      <c r="FG814" s="133"/>
      <c r="FH814" s="133"/>
      <c r="FI814" s="133"/>
      <c r="FJ814" s="133"/>
      <c r="FK814" s="133"/>
      <c r="FL814" s="133"/>
      <c r="FM814" s="133"/>
      <c r="FN814" s="133"/>
      <c r="FO814" s="133"/>
      <c r="FP814" s="133"/>
      <c r="FQ814" s="133"/>
      <c r="FR814" s="133"/>
      <c r="FS814" s="133"/>
      <c r="FT814" s="133"/>
      <c r="FU814" s="133"/>
      <c r="FV814" s="133"/>
      <c r="FW814" s="133"/>
      <c r="FX814" s="133"/>
      <c r="FY814" s="133"/>
      <c r="FZ814" s="133"/>
      <c r="GA814" s="133"/>
      <c r="GB814" s="133"/>
      <c r="GC814" s="133"/>
      <c r="GD814" s="133"/>
      <c r="GE814" s="133"/>
      <c r="GF814" s="133"/>
      <c r="GG814" s="133"/>
      <c r="GH814" s="133"/>
      <c r="GI814" s="133"/>
      <c r="GJ814" s="133"/>
      <c r="GK814" s="133"/>
      <c r="GL814" s="133"/>
      <c r="GM814" s="133"/>
      <c r="GN814" s="133"/>
      <c r="GO814" s="133"/>
      <c r="GP814" s="133"/>
      <c r="GQ814" s="133"/>
      <c r="GR814" s="133"/>
      <c r="GS814" s="133"/>
    </row>
    <row r="815" spans="1:20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c r="CQ815" s="133"/>
      <c r="CR815" s="133"/>
      <c r="CS815" s="133"/>
      <c r="CT815" s="133"/>
      <c r="CU815" s="133"/>
      <c r="CV815" s="133"/>
      <c r="CW815" s="133"/>
      <c r="CX815" s="133"/>
      <c r="CY815" s="133"/>
      <c r="CZ815" s="133"/>
      <c r="DA815" s="133"/>
      <c r="DB815" s="133"/>
      <c r="DC815" s="133"/>
      <c r="DD815" s="133"/>
      <c r="DE815" s="133"/>
      <c r="DF815" s="133"/>
      <c r="DG815" s="133"/>
      <c r="DH815" s="133"/>
      <c r="DI815" s="133"/>
      <c r="DJ815" s="133"/>
      <c r="DK815" s="133"/>
      <c r="DL815" s="133"/>
      <c r="DM815" s="133"/>
      <c r="DN815" s="133"/>
      <c r="DO815" s="133"/>
      <c r="DP815" s="133"/>
      <c r="DQ815" s="133"/>
      <c r="DR815" s="133"/>
      <c r="DS815" s="133"/>
      <c r="DT815" s="133"/>
      <c r="DU815" s="133"/>
      <c r="DV815" s="133"/>
      <c r="DW815" s="133"/>
      <c r="DX815" s="133"/>
      <c r="DY815" s="133"/>
      <c r="DZ815" s="133"/>
      <c r="EA815" s="133"/>
      <c r="EB815" s="133"/>
      <c r="EC815" s="133"/>
      <c r="ED815" s="133"/>
      <c r="EE815" s="133"/>
      <c r="EF815" s="133"/>
      <c r="EG815" s="133"/>
      <c r="EH815" s="133"/>
      <c r="EI815" s="133"/>
      <c r="EJ815" s="133"/>
      <c r="EK815" s="133"/>
      <c r="EL815" s="133"/>
      <c r="EM815" s="133"/>
      <c r="EN815" s="133"/>
      <c r="EO815" s="133"/>
      <c r="EP815" s="133"/>
      <c r="EQ815" s="133"/>
      <c r="ER815" s="133"/>
      <c r="ES815" s="133"/>
      <c r="ET815" s="133"/>
      <c r="EU815" s="133"/>
      <c r="EV815" s="133"/>
      <c r="EW815" s="133"/>
      <c r="EX815" s="133"/>
      <c r="EY815" s="133"/>
      <c r="EZ815" s="133"/>
      <c r="FA815" s="133"/>
      <c r="FB815" s="133"/>
      <c r="FC815" s="133"/>
      <c r="FD815" s="133"/>
      <c r="FE815" s="133"/>
      <c r="FF815" s="133"/>
      <c r="FG815" s="133"/>
      <c r="FH815" s="133"/>
      <c r="FI815" s="133"/>
      <c r="FJ815" s="133"/>
      <c r="FK815" s="133"/>
      <c r="FL815" s="133"/>
      <c r="FM815" s="133"/>
      <c r="FN815" s="133"/>
      <c r="FO815" s="133"/>
      <c r="FP815" s="133"/>
      <c r="FQ815" s="133"/>
      <c r="FR815" s="133"/>
      <c r="FS815" s="133"/>
      <c r="FT815" s="133"/>
      <c r="FU815" s="133"/>
      <c r="FV815" s="133"/>
      <c r="FW815" s="133"/>
      <c r="FX815" s="133"/>
      <c r="FY815" s="133"/>
      <c r="FZ815" s="133"/>
      <c r="GA815" s="133"/>
      <c r="GB815" s="133"/>
      <c r="GC815" s="133"/>
      <c r="GD815" s="133"/>
      <c r="GE815" s="133"/>
      <c r="GF815" s="133"/>
      <c r="GG815" s="133"/>
      <c r="GH815" s="133"/>
      <c r="GI815" s="133"/>
      <c r="GJ815" s="133"/>
      <c r="GK815" s="133"/>
      <c r="GL815" s="133"/>
      <c r="GM815" s="133"/>
      <c r="GN815" s="133"/>
      <c r="GO815" s="133"/>
      <c r="GP815" s="133"/>
      <c r="GQ815" s="133"/>
      <c r="GR815" s="133"/>
      <c r="GS815" s="133"/>
    </row>
    <row r="816" spans="1:20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c r="CQ816" s="133"/>
      <c r="CR816" s="133"/>
      <c r="CS816" s="133"/>
      <c r="CT816" s="133"/>
      <c r="CU816" s="133"/>
      <c r="CV816" s="133"/>
      <c r="CW816" s="133"/>
      <c r="CX816" s="133"/>
      <c r="CY816" s="133"/>
      <c r="CZ816" s="133"/>
      <c r="DA816" s="133"/>
      <c r="DB816" s="133"/>
      <c r="DC816" s="133"/>
      <c r="DD816" s="133"/>
      <c r="DE816" s="133"/>
      <c r="DF816" s="133"/>
      <c r="DG816" s="133"/>
      <c r="DH816" s="133"/>
      <c r="DI816" s="133"/>
      <c r="DJ816" s="133"/>
      <c r="DK816" s="133"/>
      <c r="DL816" s="133"/>
      <c r="DM816" s="133"/>
      <c r="DN816" s="133"/>
      <c r="DO816" s="133"/>
      <c r="DP816" s="133"/>
      <c r="DQ816" s="133"/>
      <c r="DR816" s="133"/>
      <c r="DS816" s="133"/>
      <c r="DT816" s="133"/>
      <c r="DU816" s="133"/>
      <c r="DV816" s="133"/>
      <c r="DW816" s="133"/>
      <c r="DX816" s="133"/>
      <c r="DY816" s="133"/>
      <c r="DZ816" s="133"/>
      <c r="EA816" s="133"/>
      <c r="EB816" s="133"/>
      <c r="EC816" s="133"/>
      <c r="ED816" s="133"/>
      <c r="EE816" s="133"/>
      <c r="EF816" s="133"/>
      <c r="EG816" s="133"/>
      <c r="EH816" s="133"/>
      <c r="EI816" s="133"/>
      <c r="EJ816" s="133"/>
      <c r="EK816" s="133"/>
      <c r="EL816" s="133"/>
      <c r="EM816" s="133"/>
      <c r="EN816" s="133"/>
      <c r="EO816" s="133"/>
      <c r="EP816" s="133"/>
      <c r="EQ816" s="133"/>
      <c r="ER816" s="133"/>
      <c r="ES816" s="133"/>
      <c r="ET816" s="133"/>
      <c r="EU816" s="133"/>
      <c r="EV816" s="133"/>
      <c r="EW816" s="133"/>
      <c r="EX816" s="133"/>
      <c r="EY816" s="133"/>
      <c r="EZ816" s="133"/>
      <c r="FA816" s="133"/>
      <c r="FB816" s="133"/>
      <c r="FC816" s="133"/>
      <c r="FD816" s="133"/>
      <c r="FE816" s="133"/>
      <c r="FF816" s="133"/>
      <c r="FG816" s="133"/>
      <c r="FH816" s="133"/>
      <c r="FI816" s="133"/>
      <c r="FJ816" s="133"/>
      <c r="FK816" s="133"/>
      <c r="FL816" s="133"/>
      <c r="FM816" s="133"/>
      <c r="FN816" s="133"/>
      <c r="FO816" s="133"/>
      <c r="FP816" s="133"/>
      <c r="FQ816" s="133"/>
      <c r="FR816" s="133"/>
      <c r="FS816" s="133"/>
      <c r="FT816" s="133"/>
      <c r="FU816" s="133"/>
      <c r="FV816" s="133"/>
      <c r="FW816" s="133"/>
      <c r="FX816" s="133"/>
      <c r="FY816" s="133"/>
      <c r="FZ816" s="133"/>
      <c r="GA816" s="133"/>
      <c r="GB816" s="133"/>
      <c r="GC816" s="133"/>
      <c r="GD816" s="133"/>
      <c r="GE816" s="133"/>
      <c r="GF816" s="133"/>
      <c r="GG816" s="133"/>
      <c r="GH816" s="133"/>
      <c r="GI816" s="133"/>
      <c r="GJ816" s="133"/>
      <c r="GK816" s="133"/>
      <c r="GL816" s="133"/>
      <c r="GM816" s="133"/>
      <c r="GN816" s="133"/>
      <c r="GO816" s="133"/>
      <c r="GP816" s="133"/>
      <c r="GQ816" s="133"/>
      <c r="GR816" s="133"/>
      <c r="GS816" s="133"/>
    </row>
    <row r="817" spans="1:20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c r="CQ817" s="133"/>
      <c r="CR817" s="133"/>
      <c r="CS817" s="133"/>
      <c r="CT817" s="133"/>
      <c r="CU817" s="133"/>
      <c r="CV817" s="133"/>
      <c r="CW817" s="133"/>
      <c r="CX817" s="133"/>
      <c r="CY817" s="133"/>
      <c r="CZ817" s="133"/>
      <c r="DA817" s="133"/>
      <c r="DB817" s="133"/>
      <c r="DC817" s="133"/>
      <c r="DD817" s="133"/>
      <c r="DE817" s="133"/>
      <c r="DF817" s="133"/>
      <c r="DG817" s="133"/>
      <c r="DH817" s="133"/>
      <c r="DI817" s="133"/>
      <c r="DJ817" s="133"/>
      <c r="DK817" s="133"/>
      <c r="DL817" s="133"/>
      <c r="DM817" s="133"/>
      <c r="DN817" s="133"/>
      <c r="DO817" s="133"/>
      <c r="DP817" s="133"/>
      <c r="DQ817" s="133"/>
      <c r="DR817" s="133"/>
      <c r="DS817" s="133"/>
      <c r="DT817" s="133"/>
      <c r="DU817" s="133"/>
      <c r="DV817" s="133"/>
      <c r="DW817" s="133"/>
      <c r="DX817" s="133"/>
      <c r="DY817" s="133"/>
      <c r="DZ817" s="133"/>
      <c r="EA817" s="133"/>
      <c r="EB817" s="133"/>
      <c r="EC817" s="133"/>
      <c r="ED817" s="133"/>
      <c r="EE817" s="133"/>
      <c r="EF817" s="133"/>
      <c r="EG817" s="133"/>
      <c r="EH817" s="133"/>
      <c r="EI817" s="133"/>
      <c r="EJ817" s="133"/>
      <c r="EK817" s="133"/>
      <c r="EL817" s="133"/>
      <c r="EM817" s="133"/>
      <c r="EN817" s="133"/>
      <c r="EO817" s="133"/>
      <c r="EP817" s="133"/>
      <c r="EQ817" s="133"/>
      <c r="ER817" s="133"/>
      <c r="ES817" s="133"/>
      <c r="ET817" s="133"/>
      <c r="EU817" s="133"/>
      <c r="EV817" s="133"/>
      <c r="EW817" s="133"/>
      <c r="EX817" s="133"/>
      <c r="EY817" s="133"/>
      <c r="EZ817" s="133"/>
      <c r="FA817" s="133"/>
      <c r="FB817" s="133"/>
      <c r="FC817" s="133"/>
      <c r="FD817" s="133"/>
      <c r="FE817" s="133"/>
      <c r="FF817" s="133"/>
      <c r="FG817" s="133"/>
      <c r="FH817" s="133"/>
      <c r="FI817" s="133"/>
      <c r="FJ817" s="133"/>
      <c r="FK817" s="133"/>
      <c r="FL817" s="133"/>
      <c r="FM817" s="133"/>
      <c r="FN817" s="133"/>
      <c r="FO817" s="133"/>
      <c r="FP817" s="133"/>
      <c r="FQ817" s="133"/>
      <c r="FR817" s="133"/>
      <c r="FS817" s="133"/>
      <c r="FT817" s="133"/>
      <c r="FU817" s="133"/>
      <c r="FV817" s="133"/>
      <c r="FW817" s="133"/>
      <c r="FX817" s="133"/>
      <c r="FY817" s="133"/>
      <c r="FZ817" s="133"/>
      <c r="GA817" s="133"/>
      <c r="GB817" s="133"/>
      <c r="GC817" s="133"/>
      <c r="GD817" s="133"/>
      <c r="GE817" s="133"/>
      <c r="GF817" s="133"/>
      <c r="GG817" s="133"/>
      <c r="GH817" s="133"/>
      <c r="GI817" s="133"/>
      <c r="GJ817" s="133"/>
      <c r="GK817" s="133"/>
      <c r="GL817" s="133"/>
      <c r="GM817" s="133"/>
      <c r="GN817" s="133"/>
      <c r="GO817" s="133"/>
      <c r="GP817" s="133"/>
      <c r="GQ817" s="133"/>
      <c r="GR817" s="133"/>
      <c r="GS817" s="133"/>
    </row>
    <row r="818" spans="1:20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c r="AV818" s="133"/>
      <c r="AW818" s="133"/>
      <c r="AX818" s="133"/>
      <c r="AY818" s="133"/>
      <c r="AZ818" s="133"/>
      <c r="BA818" s="133"/>
      <c r="BB818" s="133"/>
      <c r="BC818" s="133"/>
      <c r="BD818" s="133"/>
      <c r="BE818" s="133"/>
      <c r="BF818" s="133"/>
      <c r="BG818" s="133"/>
      <c r="BH818" s="133"/>
      <c r="BI818" s="133"/>
      <c r="BJ818" s="133"/>
      <c r="BK818" s="133"/>
      <c r="BL818" s="133"/>
      <c r="BM818" s="133"/>
      <c r="BN818" s="133"/>
      <c r="BO818" s="133"/>
      <c r="BP818" s="133"/>
      <c r="BQ818" s="133"/>
      <c r="BR818" s="133"/>
      <c r="BS818" s="133"/>
      <c r="BT818" s="133"/>
      <c r="BU818" s="133"/>
      <c r="BV818" s="133"/>
      <c r="BW818" s="133"/>
      <c r="BX818" s="133"/>
      <c r="BY818" s="133"/>
      <c r="BZ818" s="133"/>
      <c r="CA818" s="133"/>
      <c r="CB818" s="133"/>
      <c r="CC818" s="133"/>
      <c r="CD818" s="133"/>
      <c r="CE818" s="133"/>
      <c r="CF818" s="133"/>
      <c r="CG818" s="133"/>
      <c r="CH818" s="133"/>
      <c r="CI818" s="133"/>
      <c r="CJ818" s="133"/>
      <c r="CK818" s="133"/>
      <c r="CL818" s="133"/>
      <c r="CM818" s="133"/>
      <c r="CN818" s="133"/>
      <c r="CO818" s="133"/>
      <c r="CP818" s="133"/>
      <c r="CQ818" s="133"/>
      <c r="CR818" s="133"/>
      <c r="CS818" s="133"/>
      <c r="CT818" s="133"/>
      <c r="CU818" s="133"/>
      <c r="CV818" s="133"/>
      <c r="CW818" s="133"/>
      <c r="CX818" s="133"/>
      <c r="CY818" s="133"/>
      <c r="CZ818" s="133"/>
      <c r="DA818" s="133"/>
      <c r="DB818" s="133"/>
      <c r="DC818" s="133"/>
      <c r="DD818" s="133"/>
      <c r="DE818" s="133"/>
      <c r="DF818" s="133"/>
      <c r="DG818" s="133"/>
      <c r="DH818" s="133"/>
      <c r="DI818" s="133"/>
      <c r="DJ818" s="133"/>
      <c r="DK818" s="133"/>
      <c r="DL818" s="133"/>
      <c r="DM818" s="133"/>
      <c r="DN818" s="133"/>
      <c r="DO818" s="133"/>
      <c r="DP818" s="133"/>
      <c r="DQ818" s="133"/>
      <c r="DR818" s="133"/>
      <c r="DS818" s="133"/>
      <c r="DT818" s="133"/>
      <c r="DU818" s="133"/>
      <c r="DV818" s="133"/>
      <c r="DW818" s="133"/>
      <c r="DX818" s="133"/>
      <c r="DY818" s="133"/>
      <c r="DZ818" s="133"/>
      <c r="EA818" s="133"/>
      <c r="EB818" s="133"/>
      <c r="EC818" s="133"/>
      <c r="ED818" s="133"/>
      <c r="EE818" s="133"/>
      <c r="EF818" s="133"/>
      <c r="EG818" s="133"/>
      <c r="EH818" s="133"/>
      <c r="EI818" s="133"/>
      <c r="EJ818" s="133"/>
      <c r="EK818" s="133"/>
      <c r="EL818" s="133"/>
      <c r="EM818" s="133"/>
      <c r="EN818" s="133"/>
      <c r="EO818" s="133"/>
      <c r="EP818" s="133"/>
      <c r="EQ818" s="133"/>
      <c r="ER818" s="133"/>
      <c r="ES818" s="133"/>
      <c r="ET818" s="133"/>
      <c r="EU818" s="133"/>
      <c r="EV818" s="133"/>
      <c r="EW818" s="133"/>
      <c r="EX818" s="133"/>
      <c r="EY818" s="133"/>
      <c r="EZ818" s="133"/>
      <c r="FA818" s="133"/>
      <c r="FB818" s="133"/>
      <c r="FC818" s="133"/>
      <c r="FD818" s="133"/>
      <c r="FE818" s="133"/>
      <c r="FF818" s="133"/>
      <c r="FG818" s="133"/>
      <c r="FH818" s="133"/>
      <c r="FI818" s="133"/>
      <c r="FJ818" s="133"/>
      <c r="FK818" s="133"/>
      <c r="FL818" s="133"/>
      <c r="FM818" s="133"/>
      <c r="FN818" s="133"/>
      <c r="FO818" s="133"/>
      <c r="FP818" s="133"/>
      <c r="FQ818" s="133"/>
      <c r="FR818" s="133"/>
      <c r="FS818" s="133"/>
      <c r="FT818" s="133"/>
      <c r="FU818" s="133"/>
      <c r="FV818" s="133"/>
      <c r="FW818" s="133"/>
      <c r="FX818" s="133"/>
      <c r="FY818" s="133"/>
      <c r="FZ818" s="133"/>
      <c r="GA818" s="133"/>
      <c r="GB818" s="133"/>
      <c r="GC818" s="133"/>
      <c r="GD818" s="133"/>
      <c r="GE818" s="133"/>
      <c r="GF818" s="133"/>
      <c r="GG818" s="133"/>
      <c r="GH818" s="133"/>
      <c r="GI818" s="133"/>
      <c r="GJ818" s="133"/>
      <c r="GK818" s="133"/>
      <c r="GL818" s="133"/>
      <c r="GM818" s="133"/>
      <c r="GN818" s="133"/>
      <c r="GO818" s="133"/>
      <c r="GP818" s="133"/>
      <c r="GQ818" s="133"/>
      <c r="GR818" s="133"/>
      <c r="GS818" s="133"/>
    </row>
    <row r="819" spans="1:20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c r="CQ819" s="133"/>
      <c r="CR819" s="133"/>
      <c r="CS819" s="133"/>
      <c r="CT819" s="133"/>
      <c r="CU819" s="133"/>
      <c r="CV819" s="133"/>
      <c r="CW819" s="133"/>
      <c r="CX819" s="133"/>
      <c r="CY819" s="133"/>
      <c r="CZ819" s="133"/>
      <c r="DA819" s="133"/>
      <c r="DB819" s="133"/>
      <c r="DC819" s="133"/>
      <c r="DD819" s="133"/>
      <c r="DE819" s="133"/>
      <c r="DF819" s="133"/>
      <c r="DG819" s="133"/>
      <c r="DH819" s="133"/>
      <c r="DI819" s="133"/>
      <c r="DJ819" s="133"/>
      <c r="DK819" s="133"/>
      <c r="DL819" s="133"/>
      <c r="DM819" s="133"/>
      <c r="DN819" s="133"/>
      <c r="DO819" s="133"/>
      <c r="DP819" s="133"/>
      <c r="DQ819" s="133"/>
      <c r="DR819" s="133"/>
      <c r="DS819" s="133"/>
      <c r="DT819" s="133"/>
      <c r="DU819" s="133"/>
      <c r="DV819" s="133"/>
      <c r="DW819" s="133"/>
      <c r="DX819" s="133"/>
      <c r="DY819" s="133"/>
      <c r="DZ819" s="133"/>
      <c r="EA819" s="133"/>
      <c r="EB819" s="133"/>
      <c r="EC819" s="133"/>
      <c r="ED819" s="133"/>
      <c r="EE819" s="133"/>
      <c r="EF819" s="133"/>
      <c r="EG819" s="133"/>
      <c r="EH819" s="133"/>
      <c r="EI819" s="133"/>
      <c r="EJ819" s="133"/>
      <c r="EK819" s="133"/>
      <c r="EL819" s="133"/>
      <c r="EM819" s="133"/>
      <c r="EN819" s="133"/>
      <c r="EO819" s="133"/>
      <c r="EP819" s="133"/>
      <c r="EQ819" s="133"/>
      <c r="ER819" s="133"/>
      <c r="ES819" s="133"/>
      <c r="ET819" s="133"/>
      <c r="EU819" s="133"/>
      <c r="EV819" s="133"/>
      <c r="EW819" s="133"/>
      <c r="EX819" s="133"/>
      <c r="EY819" s="133"/>
      <c r="EZ819" s="133"/>
      <c r="FA819" s="133"/>
      <c r="FB819" s="133"/>
      <c r="FC819" s="133"/>
      <c r="FD819" s="133"/>
      <c r="FE819" s="133"/>
      <c r="FF819" s="133"/>
      <c r="FG819" s="133"/>
      <c r="FH819" s="133"/>
      <c r="FI819" s="133"/>
      <c r="FJ819" s="133"/>
      <c r="FK819" s="133"/>
      <c r="FL819" s="133"/>
      <c r="FM819" s="133"/>
      <c r="FN819" s="133"/>
      <c r="FO819" s="133"/>
      <c r="FP819" s="133"/>
      <c r="FQ819" s="133"/>
      <c r="FR819" s="133"/>
      <c r="FS819" s="133"/>
      <c r="FT819" s="133"/>
      <c r="FU819" s="133"/>
      <c r="FV819" s="133"/>
      <c r="FW819" s="133"/>
      <c r="FX819" s="133"/>
      <c r="FY819" s="133"/>
      <c r="FZ819" s="133"/>
      <c r="GA819" s="133"/>
      <c r="GB819" s="133"/>
      <c r="GC819" s="133"/>
      <c r="GD819" s="133"/>
      <c r="GE819" s="133"/>
      <c r="GF819" s="133"/>
      <c r="GG819" s="133"/>
      <c r="GH819" s="133"/>
      <c r="GI819" s="133"/>
      <c r="GJ819" s="133"/>
      <c r="GK819" s="133"/>
      <c r="GL819" s="133"/>
      <c r="GM819" s="133"/>
      <c r="GN819" s="133"/>
      <c r="GO819" s="133"/>
      <c r="GP819" s="133"/>
      <c r="GQ819" s="133"/>
      <c r="GR819" s="133"/>
      <c r="GS819" s="133"/>
    </row>
    <row r="820" spans="1:20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c r="CQ820" s="133"/>
      <c r="CR820" s="133"/>
      <c r="CS820" s="133"/>
      <c r="CT820" s="133"/>
      <c r="CU820" s="133"/>
      <c r="CV820" s="133"/>
      <c r="CW820" s="133"/>
      <c r="CX820" s="133"/>
      <c r="CY820" s="133"/>
      <c r="CZ820" s="133"/>
      <c r="DA820" s="133"/>
      <c r="DB820" s="133"/>
      <c r="DC820" s="133"/>
      <c r="DD820" s="133"/>
      <c r="DE820" s="133"/>
      <c r="DF820" s="133"/>
      <c r="DG820" s="133"/>
      <c r="DH820" s="133"/>
      <c r="DI820" s="133"/>
      <c r="DJ820" s="133"/>
      <c r="DK820" s="133"/>
      <c r="DL820" s="133"/>
      <c r="DM820" s="133"/>
      <c r="DN820" s="133"/>
      <c r="DO820" s="133"/>
      <c r="DP820" s="133"/>
      <c r="DQ820" s="133"/>
      <c r="DR820" s="133"/>
      <c r="DS820" s="133"/>
      <c r="DT820" s="133"/>
      <c r="DU820" s="133"/>
      <c r="DV820" s="133"/>
      <c r="DW820" s="133"/>
      <c r="DX820" s="133"/>
      <c r="DY820" s="133"/>
      <c r="DZ820" s="133"/>
      <c r="EA820" s="133"/>
      <c r="EB820" s="133"/>
      <c r="EC820" s="133"/>
      <c r="ED820" s="133"/>
      <c r="EE820" s="133"/>
      <c r="EF820" s="133"/>
      <c r="EG820" s="133"/>
      <c r="EH820" s="133"/>
      <c r="EI820" s="133"/>
      <c r="EJ820" s="133"/>
      <c r="EK820" s="133"/>
      <c r="EL820" s="133"/>
      <c r="EM820" s="133"/>
      <c r="EN820" s="133"/>
      <c r="EO820" s="133"/>
      <c r="EP820" s="133"/>
      <c r="EQ820" s="133"/>
      <c r="ER820" s="133"/>
      <c r="ES820" s="133"/>
      <c r="ET820" s="133"/>
      <c r="EU820" s="133"/>
      <c r="EV820" s="133"/>
      <c r="EW820" s="133"/>
      <c r="EX820" s="133"/>
      <c r="EY820" s="133"/>
      <c r="EZ820" s="133"/>
      <c r="FA820" s="133"/>
      <c r="FB820" s="133"/>
      <c r="FC820" s="133"/>
      <c r="FD820" s="133"/>
      <c r="FE820" s="133"/>
      <c r="FF820" s="133"/>
      <c r="FG820" s="133"/>
      <c r="FH820" s="133"/>
      <c r="FI820" s="133"/>
      <c r="FJ820" s="133"/>
      <c r="FK820" s="133"/>
      <c r="FL820" s="133"/>
      <c r="FM820" s="133"/>
      <c r="FN820" s="133"/>
      <c r="FO820" s="133"/>
      <c r="FP820" s="133"/>
      <c r="FQ820" s="133"/>
      <c r="FR820" s="133"/>
      <c r="FS820" s="133"/>
      <c r="FT820" s="133"/>
      <c r="FU820" s="133"/>
      <c r="FV820" s="133"/>
      <c r="FW820" s="133"/>
      <c r="FX820" s="133"/>
      <c r="FY820" s="133"/>
      <c r="FZ820" s="133"/>
      <c r="GA820" s="133"/>
      <c r="GB820" s="133"/>
      <c r="GC820" s="133"/>
      <c r="GD820" s="133"/>
      <c r="GE820" s="133"/>
      <c r="GF820" s="133"/>
      <c r="GG820" s="133"/>
      <c r="GH820" s="133"/>
      <c r="GI820" s="133"/>
      <c r="GJ820" s="133"/>
      <c r="GK820" s="133"/>
      <c r="GL820" s="133"/>
      <c r="GM820" s="133"/>
      <c r="GN820" s="133"/>
      <c r="GO820" s="133"/>
      <c r="GP820" s="133"/>
      <c r="GQ820" s="133"/>
      <c r="GR820" s="133"/>
      <c r="GS820" s="133"/>
    </row>
    <row r="821" spans="1:20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c r="CQ821" s="133"/>
      <c r="CR821" s="133"/>
      <c r="CS821" s="133"/>
      <c r="CT821" s="133"/>
      <c r="CU821" s="133"/>
      <c r="CV821" s="133"/>
      <c r="CW821" s="133"/>
      <c r="CX821" s="133"/>
      <c r="CY821" s="133"/>
      <c r="CZ821" s="133"/>
      <c r="DA821" s="133"/>
      <c r="DB821" s="133"/>
      <c r="DC821" s="133"/>
      <c r="DD821" s="133"/>
      <c r="DE821" s="133"/>
      <c r="DF821" s="133"/>
      <c r="DG821" s="133"/>
      <c r="DH821" s="133"/>
      <c r="DI821" s="133"/>
      <c r="DJ821" s="133"/>
      <c r="DK821" s="133"/>
      <c r="DL821" s="133"/>
      <c r="DM821" s="133"/>
      <c r="DN821" s="133"/>
      <c r="DO821" s="133"/>
      <c r="DP821" s="133"/>
      <c r="DQ821" s="133"/>
      <c r="DR821" s="133"/>
      <c r="DS821" s="133"/>
      <c r="DT821" s="133"/>
      <c r="DU821" s="133"/>
      <c r="DV821" s="133"/>
      <c r="DW821" s="133"/>
      <c r="DX821" s="133"/>
      <c r="DY821" s="133"/>
      <c r="DZ821" s="133"/>
      <c r="EA821" s="133"/>
      <c r="EB821" s="133"/>
      <c r="EC821" s="133"/>
      <c r="ED821" s="133"/>
      <c r="EE821" s="133"/>
      <c r="EF821" s="133"/>
      <c r="EG821" s="133"/>
      <c r="EH821" s="133"/>
      <c r="EI821" s="133"/>
      <c r="EJ821" s="133"/>
      <c r="EK821" s="133"/>
      <c r="EL821" s="133"/>
      <c r="EM821" s="133"/>
      <c r="EN821" s="133"/>
      <c r="EO821" s="133"/>
      <c r="EP821" s="133"/>
      <c r="EQ821" s="133"/>
      <c r="ER821" s="133"/>
      <c r="ES821" s="133"/>
      <c r="ET821" s="133"/>
      <c r="EU821" s="133"/>
      <c r="EV821" s="133"/>
      <c r="EW821" s="133"/>
      <c r="EX821" s="133"/>
      <c r="EY821" s="133"/>
      <c r="EZ821" s="133"/>
      <c r="FA821" s="133"/>
      <c r="FB821" s="133"/>
      <c r="FC821" s="133"/>
      <c r="FD821" s="133"/>
      <c r="FE821" s="133"/>
      <c r="FF821" s="133"/>
      <c r="FG821" s="133"/>
      <c r="FH821" s="133"/>
      <c r="FI821" s="133"/>
      <c r="FJ821" s="133"/>
      <c r="FK821" s="133"/>
      <c r="FL821" s="133"/>
      <c r="FM821" s="133"/>
      <c r="FN821" s="133"/>
      <c r="FO821" s="133"/>
      <c r="FP821" s="133"/>
      <c r="FQ821" s="133"/>
      <c r="FR821" s="133"/>
      <c r="FS821" s="133"/>
      <c r="FT821" s="133"/>
      <c r="FU821" s="133"/>
      <c r="FV821" s="133"/>
      <c r="FW821" s="133"/>
      <c r="FX821" s="133"/>
      <c r="FY821" s="133"/>
      <c r="FZ821" s="133"/>
      <c r="GA821" s="133"/>
      <c r="GB821" s="133"/>
      <c r="GC821" s="133"/>
      <c r="GD821" s="133"/>
      <c r="GE821" s="133"/>
      <c r="GF821" s="133"/>
      <c r="GG821" s="133"/>
      <c r="GH821" s="133"/>
      <c r="GI821" s="133"/>
      <c r="GJ821" s="133"/>
      <c r="GK821" s="133"/>
      <c r="GL821" s="133"/>
      <c r="GM821" s="133"/>
      <c r="GN821" s="133"/>
      <c r="GO821" s="133"/>
      <c r="GP821" s="133"/>
      <c r="GQ821" s="133"/>
      <c r="GR821" s="133"/>
      <c r="GS821" s="133"/>
    </row>
    <row r="822" spans="1:20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c r="CQ822" s="133"/>
      <c r="CR822" s="133"/>
      <c r="CS822" s="133"/>
      <c r="CT822" s="133"/>
      <c r="CU822" s="133"/>
      <c r="CV822" s="133"/>
      <c r="CW822" s="133"/>
      <c r="CX822" s="133"/>
      <c r="CY822" s="133"/>
      <c r="CZ822" s="133"/>
      <c r="DA822" s="133"/>
      <c r="DB822" s="133"/>
      <c r="DC822" s="133"/>
      <c r="DD822" s="133"/>
      <c r="DE822" s="133"/>
      <c r="DF822" s="133"/>
      <c r="DG822" s="133"/>
      <c r="DH822" s="133"/>
      <c r="DI822" s="133"/>
      <c r="DJ822" s="133"/>
      <c r="DK822" s="133"/>
      <c r="DL822" s="133"/>
      <c r="DM822" s="133"/>
      <c r="DN822" s="133"/>
      <c r="DO822" s="133"/>
      <c r="DP822" s="133"/>
      <c r="DQ822" s="133"/>
      <c r="DR822" s="133"/>
      <c r="DS822" s="133"/>
      <c r="DT822" s="133"/>
      <c r="DU822" s="133"/>
      <c r="DV822" s="133"/>
      <c r="DW822" s="133"/>
      <c r="DX822" s="133"/>
      <c r="DY822" s="133"/>
      <c r="DZ822" s="133"/>
      <c r="EA822" s="133"/>
      <c r="EB822" s="133"/>
      <c r="EC822" s="133"/>
      <c r="ED822" s="133"/>
      <c r="EE822" s="133"/>
      <c r="EF822" s="133"/>
      <c r="EG822" s="133"/>
      <c r="EH822" s="133"/>
      <c r="EI822" s="133"/>
      <c r="EJ822" s="133"/>
      <c r="EK822" s="133"/>
      <c r="EL822" s="133"/>
      <c r="EM822" s="133"/>
      <c r="EN822" s="133"/>
      <c r="EO822" s="133"/>
      <c r="EP822" s="133"/>
      <c r="EQ822" s="133"/>
      <c r="ER822" s="133"/>
      <c r="ES822" s="133"/>
      <c r="ET822" s="133"/>
      <c r="EU822" s="133"/>
      <c r="EV822" s="133"/>
      <c r="EW822" s="133"/>
      <c r="EX822" s="133"/>
      <c r="EY822" s="133"/>
      <c r="EZ822" s="133"/>
      <c r="FA822" s="133"/>
      <c r="FB822" s="133"/>
      <c r="FC822" s="133"/>
      <c r="FD822" s="133"/>
      <c r="FE822" s="133"/>
      <c r="FF822" s="133"/>
      <c r="FG822" s="133"/>
      <c r="FH822" s="133"/>
      <c r="FI822" s="133"/>
      <c r="FJ822" s="133"/>
      <c r="FK822" s="133"/>
      <c r="FL822" s="133"/>
      <c r="FM822" s="133"/>
      <c r="FN822" s="133"/>
      <c r="FO822" s="133"/>
      <c r="FP822" s="133"/>
      <c r="FQ822" s="133"/>
      <c r="FR822" s="133"/>
      <c r="FS822" s="133"/>
      <c r="FT822" s="133"/>
      <c r="FU822" s="133"/>
      <c r="FV822" s="133"/>
      <c r="FW822" s="133"/>
      <c r="FX822" s="133"/>
      <c r="FY822" s="133"/>
      <c r="FZ822" s="133"/>
      <c r="GA822" s="133"/>
      <c r="GB822" s="133"/>
      <c r="GC822" s="133"/>
      <c r="GD822" s="133"/>
      <c r="GE822" s="133"/>
      <c r="GF822" s="133"/>
      <c r="GG822" s="133"/>
      <c r="GH822" s="133"/>
      <c r="GI822" s="133"/>
      <c r="GJ822" s="133"/>
      <c r="GK822" s="133"/>
      <c r="GL822" s="133"/>
      <c r="GM822" s="133"/>
      <c r="GN822" s="133"/>
      <c r="GO822" s="133"/>
      <c r="GP822" s="133"/>
      <c r="GQ822" s="133"/>
      <c r="GR822" s="133"/>
      <c r="GS822" s="133"/>
    </row>
    <row r="823" spans="1:20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c r="AV823" s="133"/>
      <c r="AW823" s="133"/>
      <c r="AX823" s="133"/>
      <c r="AY823" s="133"/>
      <c r="AZ823" s="133"/>
      <c r="BA823" s="133"/>
      <c r="BB823" s="133"/>
      <c r="BC823" s="133"/>
      <c r="BD823" s="133"/>
      <c r="BE823" s="133"/>
      <c r="BF823" s="133"/>
      <c r="BG823" s="133"/>
      <c r="BH823" s="133"/>
      <c r="BI823" s="133"/>
      <c r="BJ823" s="133"/>
      <c r="BK823" s="133"/>
      <c r="BL823" s="133"/>
      <c r="BM823" s="133"/>
      <c r="BN823" s="133"/>
      <c r="BO823" s="133"/>
      <c r="BP823" s="133"/>
      <c r="BQ823" s="133"/>
      <c r="BR823" s="133"/>
      <c r="BS823" s="133"/>
      <c r="BT823" s="133"/>
      <c r="BU823" s="133"/>
      <c r="BV823" s="133"/>
      <c r="BW823" s="133"/>
      <c r="BX823" s="133"/>
      <c r="BY823" s="133"/>
      <c r="BZ823" s="133"/>
      <c r="CA823" s="133"/>
      <c r="CB823" s="133"/>
      <c r="CC823" s="133"/>
      <c r="CD823" s="133"/>
      <c r="CE823" s="133"/>
      <c r="CF823" s="133"/>
      <c r="CG823" s="133"/>
      <c r="CH823" s="133"/>
      <c r="CI823" s="133"/>
      <c r="CJ823" s="133"/>
      <c r="CK823" s="133"/>
      <c r="CL823" s="133"/>
      <c r="CM823" s="133"/>
      <c r="CN823" s="133"/>
      <c r="CO823" s="133"/>
      <c r="CP823" s="133"/>
      <c r="CQ823" s="133"/>
      <c r="CR823" s="133"/>
      <c r="CS823" s="133"/>
      <c r="CT823" s="133"/>
      <c r="CU823" s="133"/>
      <c r="CV823" s="133"/>
      <c r="CW823" s="133"/>
      <c r="CX823" s="133"/>
      <c r="CY823" s="133"/>
      <c r="CZ823" s="133"/>
      <c r="DA823" s="133"/>
      <c r="DB823" s="133"/>
      <c r="DC823" s="133"/>
      <c r="DD823" s="133"/>
      <c r="DE823" s="133"/>
      <c r="DF823" s="133"/>
      <c r="DG823" s="133"/>
      <c r="DH823" s="133"/>
      <c r="DI823" s="133"/>
      <c r="DJ823" s="133"/>
      <c r="DK823" s="133"/>
      <c r="DL823" s="133"/>
      <c r="DM823" s="133"/>
      <c r="DN823" s="133"/>
      <c r="DO823" s="133"/>
      <c r="DP823" s="133"/>
      <c r="DQ823" s="133"/>
      <c r="DR823" s="133"/>
      <c r="DS823" s="133"/>
      <c r="DT823" s="133"/>
      <c r="DU823" s="133"/>
      <c r="DV823" s="133"/>
      <c r="DW823" s="133"/>
      <c r="DX823" s="133"/>
      <c r="DY823" s="133"/>
      <c r="DZ823" s="133"/>
      <c r="EA823" s="133"/>
      <c r="EB823" s="133"/>
      <c r="EC823" s="133"/>
      <c r="ED823" s="133"/>
      <c r="EE823" s="133"/>
      <c r="EF823" s="133"/>
      <c r="EG823" s="133"/>
      <c r="EH823" s="133"/>
      <c r="EI823" s="133"/>
      <c r="EJ823" s="133"/>
      <c r="EK823" s="133"/>
      <c r="EL823" s="133"/>
      <c r="EM823" s="133"/>
      <c r="EN823" s="133"/>
      <c r="EO823" s="133"/>
      <c r="EP823" s="133"/>
      <c r="EQ823" s="133"/>
      <c r="ER823" s="133"/>
      <c r="ES823" s="133"/>
      <c r="ET823" s="133"/>
      <c r="EU823" s="133"/>
      <c r="EV823" s="133"/>
      <c r="EW823" s="133"/>
      <c r="EX823" s="133"/>
      <c r="EY823" s="133"/>
      <c r="EZ823" s="133"/>
      <c r="FA823" s="133"/>
      <c r="FB823" s="133"/>
      <c r="FC823" s="133"/>
      <c r="FD823" s="133"/>
      <c r="FE823" s="133"/>
      <c r="FF823" s="133"/>
      <c r="FG823" s="133"/>
      <c r="FH823" s="133"/>
      <c r="FI823" s="133"/>
      <c r="FJ823" s="133"/>
      <c r="FK823" s="133"/>
      <c r="FL823" s="133"/>
      <c r="FM823" s="133"/>
      <c r="FN823" s="133"/>
      <c r="FO823" s="133"/>
      <c r="FP823" s="133"/>
      <c r="FQ823" s="133"/>
      <c r="FR823" s="133"/>
      <c r="FS823" s="133"/>
      <c r="FT823" s="133"/>
      <c r="FU823" s="133"/>
      <c r="FV823" s="133"/>
      <c r="FW823" s="133"/>
      <c r="FX823" s="133"/>
      <c r="FY823" s="133"/>
      <c r="FZ823" s="133"/>
      <c r="GA823" s="133"/>
      <c r="GB823" s="133"/>
      <c r="GC823" s="133"/>
      <c r="GD823" s="133"/>
      <c r="GE823" s="133"/>
      <c r="GF823" s="133"/>
      <c r="GG823" s="133"/>
      <c r="GH823" s="133"/>
      <c r="GI823" s="133"/>
      <c r="GJ823" s="133"/>
      <c r="GK823" s="133"/>
      <c r="GL823" s="133"/>
      <c r="GM823" s="133"/>
      <c r="GN823" s="133"/>
      <c r="GO823" s="133"/>
      <c r="GP823" s="133"/>
      <c r="GQ823" s="133"/>
      <c r="GR823" s="133"/>
      <c r="GS823" s="133"/>
    </row>
    <row r="824" spans="1:20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c r="AV824" s="133"/>
      <c r="AW824" s="133"/>
      <c r="AX824" s="133"/>
      <c r="AY824" s="133"/>
      <c r="AZ824" s="133"/>
      <c r="BA824" s="133"/>
      <c r="BB824" s="133"/>
      <c r="BC824" s="133"/>
      <c r="BD824" s="133"/>
      <c r="BE824" s="133"/>
      <c r="BF824" s="133"/>
      <c r="BG824" s="133"/>
      <c r="BH824" s="133"/>
      <c r="BI824" s="133"/>
      <c r="BJ824" s="133"/>
      <c r="BK824" s="133"/>
      <c r="BL824" s="133"/>
      <c r="BM824" s="133"/>
      <c r="BN824" s="133"/>
      <c r="BO824" s="133"/>
      <c r="BP824" s="133"/>
      <c r="BQ824" s="133"/>
      <c r="BR824" s="133"/>
      <c r="BS824" s="133"/>
      <c r="BT824" s="133"/>
      <c r="BU824" s="133"/>
      <c r="BV824" s="133"/>
      <c r="BW824" s="133"/>
      <c r="BX824" s="133"/>
      <c r="BY824" s="133"/>
      <c r="BZ824" s="133"/>
      <c r="CA824" s="133"/>
      <c r="CB824" s="133"/>
      <c r="CC824" s="133"/>
      <c r="CD824" s="133"/>
      <c r="CE824" s="133"/>
      <c r="CF824" s="133"/>
      <c r="CG824" s="133"/>
      <c r="CH824" s="133"/>
      <c r="CI824" s="133"/>
      <c r="CJ824" s="133"/>
      <c r="CK824" s="133"/>
      <c r="CL824" s="133"/>
      <c r="CM824" s="133"/>
      <c r="CN824" s="133"/>
      <c r="CO824" s="133"/>
      <c r="CP824" s="133"/>
      <c r="CQ824" s="133"/>
      <c r="CR824" s="133"/>
      <c r="CS824" s="133"/>
      <c r="CT824" s="133"/>
      <c r="CU824" s="133"/>
      <c r="CV824" s="133"/>
      <c r="CW824" s="133"/>
      <c r="CX824" s="133"/>
      <c r="CY824" s="133"/>
      <c r="CZ824" s="133"/>
      <c r="DA824" s="133"/>
      <c r="DB824" s="133"/>
      <c r="DC824" s="133"/>
      <c r="DD824" s="133"/>
      <c r="DE824" s="133"/>
      <c r="DF824" s="133"/>
      <c r="DG824" s="133"/>
      <c r="DH824" s="133"/>
      <c r="DI824" s="133"/>
      <c r="DJ824" s="133"/>
      <c r="DK824" s="133"/>
      <c r="DL824" s="133"/>
      <c r="DM824" s="133"/>
      <c r="DN824" s="133"/>
      <c r="DO824" s="133"/>
      <c r="DP824" s="133"/>
      <c r="DQ824" s="133"/>
      <c r="DR824" s="133"/>
      <c r="DS824" s="133"/>
      <c r="DT824" s="133"/>
      <c r="DU824" s="133"/>
      <c r="DV824" s="133"/>
      <c r="DW824" s="133"/>
      <c r="DX824" s="133"/>
      <c r="DY824" s="133"/>
      <c r="DZ824" s="133"/>
      <c r="EA824" s="133"/>
      <c r="EB824" s="133"/>
      <c r="EC824" s="133"/>
      <c r="ED824" s="133"/>
      <c r="EE824" s="133"/>
      <c r="EF824" s="133"/>
      <c r="EG824" s="133"/>
      <c r="EH824" s="133"/>
      <c r="EI824" s="133"/>
      <c r="EJ824" s="133"/>
      <c r="EK824" s="133"/>
      <c r="EL824" s="133"/>
      <c r="EM824" s="133"/>
      <c r="EN824" s="133"/>
      <c r="EO824" s="133"/>
      <c r="EP824" s="133"/>
      <c r="EQ824" s="133"/>
      <c r="ER824" s="133"/>
      <c r="ES824" s="133"/>
      <c r="ET824" s="133"/>
      <c r="EU824" s="133"/>
      <c r="EV824" s="133"/>
      <c r="EW824" s="133"/>
      <c r="EX824" s="133"/>
      <c r="EY824" s="133"/>
      <c r="EZ824" s="133"/>
      <c r="FA824" s="133"/>
      <c r="FB824" s="133"/>
      <c r="FC824" s="133"/>
      <c r="FD824" s="133"/>
      <c r="FE824" s="133"/>
      <c r="FF824" s="133"/>
      <c r="FG824" s="133"/>
      <c r="FH824" s="133"/>
      <c r="FI824" s="133"/>
      <c r="FJ824" s="133"/>
      <c r="FK824" s="133"/>
      <c r="FL824" s="133"/>
      <c r="FM824" s="133"/>
      <c r="FN824" s="133"/>
      <c r="FO824" s="133"/>
      <c r="FP824" s="133"/>
      <c r="FQ824" s="133"/>
      <c r="FR824" s="133"/>
      <c r="FS824" s="133"/>
      <c r="FT824" s="133"/>
      <c r="FU824" s="133"/>
      <c r="FV824" s="133"/>
      <c r="FW824" s="133"/>
      <c r="FX824" s="133"/>
      <c r="FY824" s="133"/>
      <c r="FZ824" s="133"/>
      <c r="GA824" s="133"/>
      <c r="GB824" s="133"/>
      <c r="GC824" s="133"/>
      <c r="GD824" s="133"/>
      <c r="GE824" s="133"/>
      <c r="GF824" s="133"/>
      <c r="GG824" s="133"/>
      <c r="GH824" s="133"/>
      <c r="GI824" s="133"/>
      <c r="GJ824" s="133"/>
      <c r="GK824" s="133"/>
      <c r="GL824" s="133"/>
      <c r="GM824" s="133"/>
      <c r="GN824" s="133"/>
      <c r="GO824" s="133"/>
      <c r="GP824" s="133"/>
      <c r="GQ824" s="133"/>
      <c r="GR824" s="133"/>
      <c r="GS824" s="133"/>
    </row>
    <row r="825" spans="1:20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c r="AV825" s="133"/>
      <c r="AW825" s="133"/>
      <c r="AX825" s="133"/>
      <c r="AY825" s="133"/>
      <c r="AZ825" s="133"/>
      <c r="BA825" s="133"/>
      <c r="BB825" s="133"/>
      <c r="BC825" s="133"/>
      <c r="BD825" s="133"/>
      <c r="BE825" s="133"/>
      <c r="BF825" s="133"/>
      <c r="BG825" s="133"/>
      <c r="BH825" s="133"/>
      <c r="BI825" s="133"/>
      <c r="BJ825" s="133"/>
      <c r="BK825" s="133"/>
      <c r="BL825" s="133"/>
      <c r="BM825" s="133"/>
      <c r="BN825" s="133"/>
      <c r="BO825" s="133"/>
      <c r="BP825" s="133"/>
      <c r="BQ825" s="133"/>
      <c r="BR825" s="133"/>
      <c r="BS825" s="133"/>
      <c r="BT825" s="133"/>
      <c r="BU825" s="133"/>
      <c r="BV825" s="133"/>
      <c r="BW825" s="133"/>
      <c r="BX825" s="133"/>
      <c r="BY825" s="133"/>
      <c r="BZ825" s="133"/>
      <c r="CA825" s="133"/>
      <c r="CB825" s="133"/>
      <c r="CC825" s="133"/>
      <c r="CD825" s="133"/>
      <c r="CE825" s="133"/>
      <c r="CF825" s="133"/>
      <c r="CG825" s="133"/>
      <c r="CH825" s="133"/>
      <c r="CI825" s="133"/>
      <c r="CJ825" s="133"/>
      <c r="CK825" s="133"/>
      <c r="CL825" s="133"/>
      <c r="CM825" s="133"/>
      <c r="CN825" s="133"/>
      <c r="CO825" s="133"/>
      <c r="CP825" s="133"/>
      <c r="CQ825" s="133"/>
      <c r="CR825" s="133"/>
      <c r="CS825" s="133"/>
      <c r="CT825" s="133"/>
      <c r="CU825" s="133"/>
      <c r="CV825" s="133"/>
      <c r="CW825" s="133"/>
      <c r="CX825" s="133"/>
      <c r="CY825" s="133"/>
      <c r="CZ825" s="133"/>
      <c r="DA825" s="133"/>
      <c r="DB825" s="133"/>
      <c r="DC825" s="133"/>
      <c r="DD825" s="133"/>
      <c r="DE825" s="133"/>
      <c r="DF825" s="133"/>
      <c r="DG825" s="133"/>
      <c r="DH825" s="133"/>
      <c r="DI825" s="133"/>
      <c r="DJ825" s="133"/>
      <c r="DK825" s="133"/>
      <c r="DL825" s="133"/>
      <c r="DM825" s="133"/>
      <c r="DN825" s="133"/>
      <c r="DO825" s="133"/>
      <c r="DP825" s="133"/>
      <c r="DQ825" s="133"/>
      <c r="DR825" s="133"/>
      <c r="DS825" s="133"/>
      <c r="DT825" s="133"/>
      <c r="DU825" s="133"/>
      <c r="DV825" s="133"/>
      <c r="DW825" s="133"/>
      <c r="DX825" s="133"/>
      <c r="DY825" s="133"/>
      <c r="DZ825" s="133"/>
      <c r="EA825" s="133"/>
      <c r="EB825" s="133"/>
      <c r="EC825" s="133"/>
      <c r="ED825" s="133"/>
      <c r="EE825" s="133"/>
      <c r="EF825" s="133"/>
      <c r="EG825" s="133"/>
      <c r="EH825" s="133"/>
      <c r="EI825" s="133"/>
      <c r="EJ825" s="133"/>
      <c r="EK825" s="133"/>
      <c r="EL825" s="133"/>
      <c r="EM825" s="133"/>
      <c r="EN825" s="133"/>
      <c r="EO825" s="133"/>
      <c r="EP825" s="133"/>
      <c r="EQ825" s="133"/>
      <c r="ER825" s="133"/>
      <c r="ES825" s="133"/>
      <c r="ET825" s="133"/>
      <c r="EU825" s="133"/>
      <c r="EV825" s="133"/>
      <c r="EW825" s="133"/>
      <c r="EX825" s="133"/>
      <c r="EY825" s="133"/>
      <c r="EZ825" s="133"/>
      <c r="FA825" s="133"/>
      <c r="FB825" s="133"/>
      <c r="FC825" s="133"/>
      <c r="FD825" s="133"/>
      <c r="FE825" s="133"/>
      <c r="FF825" s="133"/>
      <c r="FG825" s="133"/>
      <c r="FH825" s="133"/>
      <c r="FI825" s="133"/>
      <c r="FJ825" s="133"/>
      <c r="FK825" s="133"/>
      <c r="FL825" s="133"/>
      <c r="FM825" s="133"/>
      <c r="FN825" s="133"/>
      <c r="FO825" s="133"/>
      <c r="FP825" s="133"/>
      <c r="FQ825" s="133"/>
      <c r="FR825" s="133"/>
      <c r="FS825" s="133"/>
      <c r="FT825" s="133"/>
      <c r="FU825" s="133"/>
      <c r="FV825" s="133"/>
      <c r="FW825" s="133"/>
      <c r="FX825" s="133"/>
      <c r="FY825" s="133"/>
      <c r="FZ825" s="133"/>
      <c r="GA825" s="133"/>
      <c r="GB825" s="133"/>
      <c r="GC825" s="133"/>
      <c r="GD825" s="133"/>
      <c r="GE825" s="133"/>
      <c r="GF825" s="133"/>
      <c r="GG825" s="133"/>
      <c r="GH825" s="133"/>
      <c r="GI825" s="133"/>
      <c r="GJ825" s="133"/>
      <c r="GK825" s="133"/>
      <c r="GL825" s="133"/>
      <c r="GM825" s="133"/>
      <c r="GN825" s="133"/>
      <c r="GO825" s="133"/>
      <c r="GP825" s="133"/>
      <c r="GQ825" s="133"/>
      <c r="GR825" s="133"/>
      <c r="GS825" s="133"/>
    </row>
    <row r="826" spans="1:20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c r="AV826" s="133"/>
      <c r="AW826" s="133"/>
      <c r="AX826" s="133"/>
      <c r="AY826" s="133"/>
      <c r="AZ826" s="133"/>
      <c r="BA826" s="133"/>
      <c r="BB826" s="133"/>
      <c r="BC826" s="133"/>
      <c r="BD826" s="133"/>
      <c r="BE826" s="133"/>
      <c r="BF826" s="133"/>
      <c r="BG826" s="133"/>
      <c r="BH826" s="133"/>
      <c r="BI826" s="133"/>
      <c r="BJ826" s="133"/>
      <c r="BK826" s="133"/>
      <c r="BL826" s="133"/>
      <c r="BM826" s="133"/>
      <c r="BN826" s="133"/>
      <c r="BO826" s="133"/>
      <c r="BP826" s="133"/>
      <c r="BQ826" s="133"/>
      <c r="BR826" s="133"/>
      <c r="BS826" s="133"/>
      <c r="BT826" s="133"/>
      <c r="BU826" s="133"/>
      <c r="BV826" s="133"/>
      <c r="BW826" s="133"/>
      <c r="BX826" s="133"/>
      <c r="BY826" s="133"/>
      <c r="BZ826" s="133"/>
      <c r="CA826" s="133"/>
      <c r="CB826" s="133"/>
      <c r="CC826" s="133"/>
      <c r="CD826" s="133"/>
      <c r="CE826" s="133"/>
      <c r="CF826" s="133"/>
      <c r="CG826" s="133"/>
      <c r="CH826" s="133"/>
      <c r="CI826" s="133"/>
      <c r="CJ826" s="133"/>
      <c r="CK826" s="133"/>
      <c r="CL826" s="133"/>
      <c r="CM826" s="133"/>
      <c r="CN826" s="133"/>
      <c r="CO826" s="133"/>
      <c r="CP826" s="133"/>
      <c r="CQ826" s="133"/>
      <c r="CR826" s="133"/>
      <c r="CS826" s="133"/>
      <c r="CT826" s="133"/>
      <c r="CU826" s="133"/>
      <c r="CV826" s="133"/>
      <c r="CW826" s="133"/>
      <c r="CX826" s="133"/>
      <c r="CY826" s="133"/>
      <c r="CZ826" s="133"/>
      <c r="DA826" s="133"/>
      <c r="DB826" s="133"/>
      <c r="DC826" s="133"/>
      <c r="DD826" s="133"/>
      <c r="DE826" s="133"/>
      <c r="DF826" s="133"/>
      <c r="DG826" s="133"/>
      <c r="DH826" s="133"/>
      <c r="DI826" s="133"/>
      <c r="DJ826" s="133"/>
      <c r="DK826" s="133"/>
      <c r="DL826" s="133"/>
      <c r="DM826" s="133"/>
      <c r="DN826" s="133"/>
      <c r="DO826" s="133"/>
      <c r="DP826" s="133"/>
      <c r="DQ826" s="133"/>
      <c r="DR826" s="133"/>
      <c r="DS826" s="133"/>
      <c r="DT826" s="133"/>
      <c r="DU826" s="133"/>
      <c r="DV826" s="133"/>
      <c r="DW826" s="133"/>
      <c r="DX826" s="133"/>
      <c r="DY826" s="133"/>
      <c r="DZ826" s="133"/>
      <c r="EA826" s="133"/>
      <c r="EB826" s="133"/>
      <c r="EC826" s="133"/>
      <c r="ED826" s="133"/>
      <c r="EE826" s="133"/>
      <c r="EF826" s="133"/>
      <c r="EG826" s="133"/>
      <c r="EH826" s="133"/>
      <c r="EI826" s="133"/>
      <c r="EJ826" s="133"/>
      <c r="EK826" s="133"/>
      <c r="EL826" s="133"/>
      <c r="EM826" s="133"/>
      <c r="EN826" s="133"/>
      <c r="EO826" s="133"/>
      <c r="EP826" s="133"/>
      <c r="EQ826" s="133"/>
      <c r="ER826" s="133"/>
      <c r="ES826" s="133"/>
      <c r="ET826" s="133"/>
      <c r="EU826" s="133"/>
      <c r="EV826" s="133"/>
      <c r="EW826" s="133"/>
      <c r="EX826" s="133"/>
      <c r="EY826" s="133"/>
      <c r="EZ826" s="133"/>
      <c r="FA826" s="133"/>
      <c r="FB826" s="133"/>
      <c r="FC826" s="133"/>
      <c r="FD826" s="133"/>
      <c r="FE826" s="133"/>
      <c r="FF826" s="133"/>
      <c r="FG826" s="133"/>
      <c r="FH826" s="133"/>
      <c r="FI826" s="133"/>
      <c r="FJ826" s="133"/>
      <c r="FK826" s="133"/>
      <c r="FL826" s="133"/>
      <c r="FM826" s="133"/>
      <c r="FN826" s="133"/>
      <c r="FO826" s="133"/>
      <c r="FP826" s="133"/>
      <c r="FQ826" s="133"/>
      <c r="FR826" s="133"/>
      <c r="FS826" s="133"/>
      <c r="FT826" s="133"/>
      <c r="FU826" s="133"/>
      <c r="FV826" s="133"/>
      <c r="FW826" s="133"/>
      <c r="FX826" s="133"/>
      <c r="FY826" s="133"/>
      <c r="FZ826" s="133"/>
      <c r="GA826" s="133"/>
      <c r="GB826" s="133"/>
      <c r="GC826" s="133"/>
      <c r="GD826" s="133"/>
      <c r="GE826" s="133"/>
      <c r="GF826" s="133"/>
      <c r="GG826" s="133"/>
      <c r="GH826" s="133"/>
      <c r="GI826" s="133"/>
      <c r="GJ826" s="133"/>
      <c r="GK826" s="133"/>
      <c r="GL826" s="133"/>
      <c r="GM826" s="133"/>
      <c r="GN826" s="133"/>
      <c r="GO826" s="133"/>
      <c r="GP826" s="133"/>
      <c r="GQ826" s="133"/>
      <c r="GR826" s="133"/>
      <c r="GS826" s="133"/>
    </row>
    <row r="827" spans="1:20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c r="AV827" s="133"/>
      <c r="AW827" s="133"/>
      <c r="AX827" s="133"/>
      <c r="AY827" s="133"/>
      <c r="AZ827" s="133"/>
      <c r="BA827" s="133"/>
      <c r="BB827" s="133"/>
      <c r="BC827" s="133"/>
      <c r="BD827" s="133"/>
      <c r="BE827" s="133"/>
      <c r="BF827" s="133"/>
      <c r="BG827" s="133"/>
      <c r="BH827" s="133"/>
      <c r="BI827" s="133"/>
      <c r="BJ827" s="133"/>
      <c r="BK827" s="133"/>
      <c r="BL827" s="133"/>
      <c r="BM827" s="133"/>
      <c r="BN827" s="133"/>
      <c r="BO827" s="133"/>
      <c r="BP827" s="133"/>
      <c r="BQ827" s="133"/>
      <c r="BR827" s="133"/>
      <c r="BS827" s="133"/>
      <c r="BT827" s="133"/>
      <c r="BU827" s="133"/>
      <c r="BV827" s="133"/>
      <c r="BW827" s="133"/>
      <c r="BX827" s="133"/>
      <c r="BY827" s="133"/>
      <c r="BZ827" s="133"/>
      <c r="CA827" s="133"/>
      <c r="CB827" s="133"/>
      <c r="CC827" s="133"/>
      <c r="CD827" s="133"/>
      <c r="CE827" s="133"/>
      <c r="CF827" s="133"/>
      <c r="CG827" s="133"/>
      <c r="CH827" s="133"/>
      <c r="CI827" s="133"/>
      <c r="CJ827" s="133"/>
      <c r="CK827" s="133"/>
      <c r="CL827" s="133"/>
      <c r="CM827" s="133"/>
      <c r="CN827" s="133"/>
      <c r="CO827" s="133"/>
      <c r="CP827" s="133"/>
      <c r="CQ827" s="133"/>
      <c r="CR827" s="133"/>
      <c r="CS827" s="133"/>
      <c r="CT827" s="133"/>
      <c r="CU827" s="133"/>
      <c r="CV827" s="133"/>
      <c r="CW827" s="133"/>
      <c r="CX827" s="133"/>
      <c r="CY827" s="133"/>
      <c r="CZ827" s="133"/>
      <c r="DA827" s="133"/>
      <c r="DB827" s="133"/>
      <c r="DC827" s="133"/>
      <c r="DD827" s="133"/>
      <c r="DE827" s="133"/>
      <c r="DF827" s="133"/>
      <c r="DG827" s="133"/>
      <c r="DH827" s="133"/>
      <c r="DI827" s="133"/>
      <c r="DJ827" s="133"/>
      <c r="DK827" s="133"/>
      <c r="DL827" s="133"/>
      <c r="DM827" s="133"/>
      <c r="DN827" s="133"/>
      <c r="DO827" s="133"/>
      <c r="DP827" s="133"/>
      <c r="DQ827" s="133"/>
      <c r="DR827" s="133"/>
      <c r="DS827" s="133"/>
      <c r="DT827" s="133"/>
      <c r="DU827" s="133"/>
      <c r="DV827" s="133"/>
      <c r="DW827" s="133"/>
      <c r="DX827" s="133"/>
      <c r="DY827" s="133"/>
      <c r="DZ827" s="133"/>
      <c r="EA827" s="133"/>
      <c r="EB827" s="133"/>
      <c r="EC827" s="133"/>
      <c r="ED827" s="133"/>
      <c r="EE827" s="133"/>
      <c r="EF827" s="133"/>
      <c r="EG827" s="133"/>
      <c r="EH827" s="133"/>
      <c r="EI827" s="133"/>
      <c r="EJ827" s="133"/>
      <c r="EK827" s="133"/>
      <c r="EL827" s="133"/>
      <c r="EM827" s="133"/>
      <c r="EN827" s="133"/>
      <c r="EO827" s="133"/>
      <c r="EP827" s="133"/>
      <c r="EQ827" s="133"/>
      <c r="ER827" s="133"/>
      <c r="ES827" s="133"/>
      <c r="ET827" s="133"/>
      <c r="EU827" s="133"/>
      <c r="EV827" s="133"/>
      <c r="EW827" s="133"/>
      <c r="EX827" s="133"/>
      <c r="EY827" s="133"/>
      <c r="EZ827" s="133"/>
      <c r="FA827" s="133"/>
      <c r="FB827" s="133"/>
      <c r="FC827" s="133"/>
      <c r="FD827" s="133"/>
      <c r="FE827" s="133"/>
      <c r="FF827" s="133"/>
      <c r="FG827" s="133"/>
      <c r="FH827" s="133"/>
      <c r="FI827" s="133"/>
      <c r="FJ827" s="133"/>
      <c r="FK827" s="133"/>
      <c r="FL827" s="133"/>
      <c r="FM827" s="133"/>
      <c r="FN827" s="133"/>
      <c r="FO827" s="133"/>
      <c r="FP827" s="133"/>
      <c r="FQ827" s="133"/>
      <c r="FR827" s="133"/>
      <c r="FS827" s="133"/>
      <c r="FT827" s="133"/>
      <c r="FU827" s="133"/>
      <c r="FV827" s="133"/>
      <c r="FW827" s="133"/>
      <c r="FX827" s="133"/>
      <c r="FY827" s="133"/>
      <c r="FZ827" s="133"/>
      <c r="GA827" s="133"/>
      <c r="GB827" s="133"/>
      <c r="GC827" s="133"/>
      <c r="GD827" s="133"/>
      <c r="GE827" s="133"/>
      <c r="GF827" s="133"/>
      <c r="GG827" s="133"/>
      <c r="GH827" s="133"/>
      <c r="GI827" s="133"/>
      <c r="GJ827" s="133"/>
      <c r="GK827" s="133"/>
      <c r="GL827" s="133"/>
      <c r="GM827" s="133"/>
      <c r="GN827" s="133"/>
      <c r="GO827" s="133"/>
      <c r="GP827" s="133"/>
      <c r="GQ827" s="133"/>
      <c r="GR827" s="133"/>
      <c r="GS827" s="133"/>
    </row>
    <row r="828" spans="1:20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c r="AV828" s="133"/>
      <c r="AW828" s="133"/>
      <c r="AX828" s="133"/>
      <c r="AY828" s="133"/>
      <c r="AZ828" s="133"/>
      <c r="BA828" s="133"/>
      <c r="BB828" s="133"/>
      <c r="BC828" s="133"/>
      <c r="BD828" s="133"/>
      <c r="BE828" s="133"/>
      <c r="BF828" s="133"/>
      <c r="BG828" s="133"/>
      <c r="BH828" s="133"/>
      <c r="BI828" s="133"/>
      <c r="BJ828" s="133"/>
      <c r="BK828" s="133"/>
      <c r="BL828" s="133"/>
      <c r="BM828" s="133"/>
      <c r="BN828" s="133"/>
      <c r="BO828" s="133"/>
      <c r="BP828" s="133"/>
      <c r="BQ828" s="133"/>
      <c r="BR828" s="133"/>
      <c r="BS828" s="133"/>
      <c r="BT828" s="133"/>
      <c r="BU828" s="133"/>
      <c r="BV828" s="133"/>
      <c r="BW828" s="133"/>
      <c r="BX828" s="133"/>
      <c r="BY828" s="133"/>
      <c r="BZ828" s="133"/>
      <c r="CA828" s="133"/>
      <c r="CB828" s="133"/>
      <c r="CC828" s="133"/>
      <c r="CD828" s="133"/>
      <c r="CE828" s="133"/>
      <c r="CF828" s="133"/>
      <c r="CG828" s="133"/>
      <c r="CH828" s="133"/>
      <c r="CI828" s="133"/>
      <c r="CJ828" s="133"/>
      <c r="CK828" s="133"/>
      <c r="CL828" s="133"/>
      <c r="CM828" s="133"/>
      <c r="CN828" s="133"/>
      <c r="CO828" s="133"/>
      <c r="CP828" s="133"/>
      <c r="CQ828" s="133"/>
      <c r="CR828" s="133"/>
      <c r="CS828" s="133"/>
      <c r="CT828" s="133"/>
      <c r="CU828" s="133"/>
      <c r="CV828" s="133"/>
      <c r="CW828" s="133"/>
      <c r="CX828" s="133"/>
      <c r="CY828" s="133"/>
      <c r="CZ828" s="133"/>
      <c r="DA828" s="133"/>
      <c r="DB828" s="133"/>
      <c r="DC828" s="133"/>
      <c r="DD828" s="133"/>
      <c r="DE828" s="133"/>
      <c r="DF828" s="133"/>
      <c r="DG828" s="133"/>
      <c r="DH828" s="133"/>
      <c r="DI828" s="133"/>
      <c r="DJ828" s="133"/>
      <c r="DK828" s="133"/>
      <c r="DL828" s="133"/>
      <c r="DM828" s="133"/>
      <c r="DN828" s="133"/>
      <c r="DO828" s="133"/>
      <c r="DP828" s="133"/>
      <c r="DQ828" s="133"/>
      <c r="DR828" s="133"/>
      <c r="DS828" s="133"/>
      <c r="DT828" s="133"/>
      <c r="DU828" s="133"/>
      <c r="DV828" s="133"/>
      <c r="DW828" s="133"/>
      <c r="DX828" s="133"/>
      <c r="DY828" s="133"/>
      <c r="DZ828" s="133"/>
      <c r="EA828" s="133"/>
      <c r="EB828" s="133"/>
      <c r="EC828" s="133"/>
      <c r="ED828" s="133"/>
      <c r="EE828" s="133"/>
      <c r="EF828" s="133"/>
      <c r="EG828" s="133"/>
      <c r="EH828" s="133"/>
      <c r="EI828" s="133"/>
      <c r="EJ828" s="133"/>
      <c r="EK828" s="133"/>
      <c r="EL828" s="133"/>
      <c r="EM828" s="133"/>
      <c r="EN828" s="133"/>
      <c r="EO828" s="133"/>
      <c r="EP828" s="133"/>
      <c r="EQ828" s="133"/>
      <c r="ER828" s="133"/>
      <c r="ES828" s="133"/>
      <c r="ET828" s="133"/>
      <c r="EU828" s="133"/>
      <c r="EV828" s="133"/>
      <c r="EW828" s="133"/>
      <c r="EX828" s="133"/>
      <c r="EY828" s="133"/>
      <c r="EZ828" s="133"/>
      <c r="FA828" s="133"/>
      <c r="FB828" s="133"/>
      <c r="FC828" s="133"/>
      <c r="FD828" s="133"/>
      <c r="FE828" s="133"/>
      <c r="FF828" s="133"/>
      <c r="FG828" s="133"/>
      <c r="FH828" s="133"/>
      <c r="FI828" s="133"/>
      <c r="FJ828" s="133"/>
      <c r="FK828" s="133"/>
      <c r="FL828" s="133"/>
      <c r="FM828" s="133"/>
      <c r="FN828" s="133"/>
      <c r="FO828" s="133"/>
      <c r="FP828" s="133"/>
      <c r="FQ828" s="133"/>
      <c r="FR828" s="133"/>
      <c r="FS828" s="133"/>
      <c r="FT828" s="133"/>
      <c r="FU828" s="133"/>
      <c r="FV828" s="133"/>
      <c r="FW828" s="133"/>
      <c r="FX828" s="133"/>
      <c r="FY828" s="133"/>
      <c r="FZ828" s="133"/>
      <c r="GA828" s="133"/>
      <c r="GB828" s="133"/>
      <c r="GC828" s="133"/>
      <c r="GD828" s="133"/>
      <c r="GE828" s="133"/>
      <c r="GF828" s="133"/>
      <c r="GG828" s="133"/>
      <c r="GH828" s="133"/>
      <c r="GI828" s="133"/>
      <c r="GJ828" s="133"/>
      <c r="GK828" s="133"/>
      <c r="GL828" s="133"/>
      <c r="GM828" s="133"/>
      <c r="GN828" s="133"/>
      <c r="GO828" s="133"/>
      <c r="GP828" s="133"/>
      <c r="GQ828" s="133"/>
      <c r="GR828" s="133"/>
      <c r="GS828" s="133"/>
    </row>
    <row r="829" spans="1:20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c r="AV829" s="133"/>
      <c r="AW829" s="133"/>
      <c r="AX829" s="133"/>
      <c r="AY829" s="133"/>
      <c r="AZ829" s="133"/>
      <c r="BA829" s="133"/>
      <c r="BB829" s="133"/>
      <c r="BC829" s="133"/>
      <c r="BD829" s="133"/>
      <c r="BE829" s="133"/>
      <c r="BF829" s="133"/>
      <c r="BG829" s="133"/>
      <c r="BH829" s="133"/>
      <c r="BI829" s="133"/>
      <c r="BJ829" s="133"/>
      <c r="BK829" s="133"/>
      <c r="BL829" s="133"/>
      <c r="BM829" s="133"/>
      <c r="BN829" s="133"/>
      <c r="BO829" s="133"/>
      <c r="BP829" s="133"/>
      <c r="BQ829" s="133"/>
      <c r="BR829" s="133"/>
      <c r="BS829" s="133"/>
      <c r="BT829" s="133"/>
      <c r="BU829" s="133"/>
      <c r="BV829" s="133"/>
      <c r="BW829" s="133"/>
      <c r="BX829" s="133"/>
      <c r="BY829" s="133"/>
      <c r="BZ829" s="133"/>
      <c r="CA829" s="133"/>
      <c r="CB829" s="133"/>
      <c r="CC829" s="133"/>
      <c r="CD829" s="133"/>
      <c r="CE829" s="133"/>
      <c r="CF829" s="133"/>
      <c r="CG829" s="133"/>
      <c r="CH829" s="133"/>
      <c r="CI829" s="133"/>
      <c r="CJ829" s="133"/>
      <c r="CK829" s="133"/>
      <c r="CL829" s="133"/>
      <c r="CM829" s="133"/>
      <c r="CN829" s="133"/>
      <c r="CO829" s="133"/>
      <c r="CP829" s="133"/>
      <c r="CQ829" s="133"/>
      <c r="CR829" s="133"/>
      <c r="CS829" s="133"/>
      <c r="CT829" s="133"/>
      <c r="CU829" s="133"/>
      <c r="CV829" s="133"/>
      <c r="CW829" s="133"/>
      <c r="CX829" s="133"/>
      <c r="CY829" s="133"/>
      <c r="CZ829" s="133"/>
      <c r="DA829" s="133"/>
      <c r="DB829" s="133"/>
      <c r="DC829" s="133"/>
      <c r="DD829" s="133"/>
      <c r="DE829" s="133"/>
      <c r="DF829" s="133"/>
      <c r="DG829" s="133"/>
      <c r="DH829" s="133"/>
      <c r="DI829" s="133"/>
      <c r="DJ829" s="133"/>
      <c r="DK829" s="133"/>
      <c r="DL829" s="133"/>
      <c r="DM829" s="133"/>
      <c r="DN829" s="133"/>
      <c r="DO829" s="133"/>
      <c r="DP829" s="133"/>
      <c r="DQ829" s="133"/>
      <c r="DR829" s="133"/>
      <c r="DS829" s="133"/>
      <c r="DT829" s="133"/>
      <c r="DU829" s="133"/>
      <c r="DV829" s="133"/>
      <c r="DW829" s="133"/>
      <c r="DX829" s="133"/>
      <c r="DY829" s="133"/>
      <c r="DZ829" s="133"/>
      <c r="EA829" s="133"/>
      <c r="EB829" s="133"/>
      <c r="EC829" s="133"/>
      <c r="ED829" s="133"/>
      <c r="EE829" s="133"/>
      <c r="EF829" s="133"/>
      <c r="EG829" s="133"/>
      <c r="EH829" s="133"/>
      <c r="EI829" s="133"/>
      <c r="EJ829" s="133"/>
      <c r="EK829" s="133"/>
      <c r="EL829" s="133"/>
      <c r="EM829" s="133"/>
      <c r="EN829" s="133"/>
      <c r="EO829" s="133"/>
      <c r="EP829" s="133"/>
      <c r="EQ829" s="133"/>
      <c r="ER829" s="133"/>
      <c r="ES829" s="133"/>
      <c r="ET829" s="133"/>
      <c r="EU829" s="133"/>
      <c r="EV829" s="133"/>
      <c r="EW829" s="133"/>
      <c r="EX829" s="133"/>
      <c r="EY829" s="133"/>
      <c r="EZ829" s="133"/>
      <c r="FA829" s="133"/>
      <c r="FB829" s="133"/>
      <c r="FC829" s="133"/>
      <c r="FD829" s="133"/>
      <c r="FE829" s="133"/>
      <c r="FF829" s="133"/>
      <c r="FG829" s="133"/>
      <c r="FH829" s="133"/>
      <c r="FI829" s="133"/>
      <c r="FJ829" s="133"/>
      <c r="FK829" s="133"/>
      <c r="FL829" s="133"/>
      <c r="FM829" s="133"/>
      <c r="FN829" s="133"/>
      <c r="FO829" s="133"/>
      <c r="FP829" s="133"/>
      <c r="FQ829" s="133"/>
      <c r="FR829" s="133"/>
      <c r="FS829" s="133"/>
      <c r="FT829" s="133"/>
      <c r="FU829" s="133"/>
      <c r="FV829" s="133"/>
      <c r="FW829" s="133"/>
      <c r="FX829" s="133"/>
      <c r="FY829" s="133"/>
      <c r="FZ829" s="133"/>
      <c r="GA829" s="133"/>
      <c r="GB829" s="133"/>
      <c r="GC829" s="133"/>
      <c r="GD829" s="133"/>
      <c r="GE829" s="133"/>
      <c r="GF829" s="133"/>
      <c r="GG829" s="133"/>
      <c r="GH829" s="133"/>
      <c r="GI829" s="133"/>
      <c r="GJ829" s="133"/>
      <c r="GK829" s="133"/>
      <c r="GL829" s="133"/>
      <c r="GM829" s="133"/>
      <c r="GN829" s="133"/>
      <c r="GO829" s="133"/>
      <c r="GP829" s="133"/>
      <c r="GQ829" s="133"/>
      <c r="GR829" s="133"/>
      <c r="GS829" s="133"/>
    </row>
    <row r="830" spans="1:20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c r="AV830" s="133"/>
      <c r="AW830" s="133"/>
      <c r="AX830" s="133"/>
      <c r="AY830" s="133"/>
      <c r="AZ830" s="133"/>
      <c r="BA830" s="133"/>
      <c r="BB830" s="133"/>
      <c r="BC830" s="133"/>
      <c r="BD830" s="133"/>
      <c r="BE830" s="133"/>
      <c r="BF830" s="133"/>
      <c r="BG830" s="133"/>
      <c r="BH830" s="133"/>
      <c r="BI830" s="133"/>
      <c r="BJ830" s="133"/>
      <c r="BK830" s="133"/>
      <c r="BL830" s="133"/>
      <c r="BM830" s="133"/>
      <c r="BN830" s="133"/>
      <c r="BO830" s="133"/>
      <c r="BP830" s="133"/>
      <c r="BQ830" s="133"/>
      <c r="BR830" s="133"/>
      <c r="BS830" s="133"/>
      <c r="BT830" s="133"/>
      <c r="BU830" s="133"/>
      <c r="BV830" s="133"/>
      <c r="BW830" s="133"/>
      <c r="BX830" s="133"/>
      <c r="BY830" s="133"/>
      <c r="BZ830" s="133"/>
      <c r="CA830" s="133"/>
      <c r="CB830" s="133"/>
      <c r="CC830" s="133"/>
      <c r="CD830" s="133"/>
      <c r="CE830" s="133"/>
      <c r="CF830" s="133"/>
      <c r="CG830" s="133"/>
      <c r="CH830" s="133"/>
      <c r="CI830" s="133"/>
      <c r="CJ830" s="133"/>
      <c r="CK830" s="133"/>
      <c r="CL830" s="133"/>
      <c r="CM830" s="133"/>
      <c r="CN830" s="133"/>
      <c r="CO830" s="133"/>
      <c r="CP830" s="133"/>
      <c r="CQ830" s="133"/>
      <c r="CR830" s="133"/>
      <c r="CS830" s="133"/>
      <c r="CT830" s="133"/>
      <c r="CU830" s="133"/>
      <c r="CV830" s="133"/>
      <c r="CW830" s="133"/>
      <c r="CX830" s="133"/>
      <c r="CY830" s="133"/>
      <c r="CZ830" s="133"/>
      <c r="DA830" s="133"/>
      <c r="DB830" s="133"/>
      <c r="DC830" s="133"/>
      <c r="DD830" s="133"/>
      <c r="DE830" s="133"/>
      <c r="DF830" s="133"/>
      <c r="DG830" s="133"/>
      <c r="DH830" s="133"/>
      <c r="DI830" s="133"/>
      <c r="DJ830" s="133"/>
      <c r="DK830" s="133"/>
      <c r="DL830" s="133"/>
      <c r="DM830" s="133"/>
      <c r="DN830" s="133"/>
      <c r="DO830" s="133"/>
      <c r="DP830" s="133"/>
      <c r="DQ830" s="133"/>
      <c r="DR830" s="133"/>
      <c r="DS830" s="133"/>
      <c r="DT830" s="133"/>
      <c r="DU830" s="133"/>
      <c r="DV830" s="133"/>
      <c r="DW830" s="133"/>
      <c r="DX830" s="133"/>
      <c r="DY830" s="133"/>
      <c r="DZ830" s="133"/>
      <c r="EA830" s="133"/>
      <c r="EB830" s="133"/>
      <c r="EC830" s="133"/>
      <c r="ED830" s="133"/>
      <c r="EE830" s="133"/>
      <c r="EF830" s="133"/>
      <c r="EG830" s="133"/>
      <c r="EH830" s="133"/>
      <c r="EI830" s="133"/>
      <c r="EJ830" s="133"/>
      <c r="EK830" s="133"/>
      <c r="EL830" s="133"/>
      <c r="EM830" s="133"/>
      <c r="EN830" s="133"/>
      <c r="EO830" s="133"/>
      <c r="EP830" s="133"/>
      <c r="EQ830" s="133"/>
      <c r="ER830" s="133"/>
      <c r="ES830" s="133"/>
      <c r="ET830" s="133"/>
      <c r="EU830" s="133"/>
      <c r="EV830" s="133"/>
      <c r="EW830" s="133"/>
      <c r="EX830" s="133"/>
      <c r="EY830" s="133"/>
      <c r="EZ830" s="133"/>
      <c r="FA830" s="133"/>
      <c r="FB830" s="133"/>
      <c r="FC830" s="133"/>
      <c r="FD830" s="133"/>
      <c r="FE830" s="133"/>
      <c r="FF830" s="133"/>
      <c r="FG830" s="133"/>
      <c r="FH830" s="133"/>
      <c r="FI830" s="133"/>
      <c r="FJ830" s="133"/>
      <c r="FK830" s="133"/>
      <c r="FL830" s="133"/>
      <c r="FM830" s="133"/>
      <c r="FN830" s="133"/>
      <c r="FO830" s="133"/>
      <c r="FP830" s="133"/>
      <c r="FQ830" s="133"/>
      <c r="FR830" s="133"/>
      <c r="FS830" s="133"/>
      <c r="FT830" s="133"/>
      <c r="FU830" s="133"/>
      <c r="FV830" s="133"/>
      <c r="FW830" s="133"/>
      <c r="FX830" s="133"/>
      <c r="FY830" s="133"/>
      <c r="FZ830" s="133"/>
      <c r="GA830" s="133"/>
      <c r="GB830" s="133"/>
      <c r="GC830" s="133"/>
      <c r="GD830" s="133"/>
      <c r="GE830" s="133"/>
      <c r="GF830" s="133"/>
      <c r="GG830" s="133"/>
      <c r="GH830" s="133"/>
      <c r="GI830" s="133"/>
      <c r="GJ830" s="133"/>
      <c r="GK830" s="133"/>
      <c r="GL830" s="133"/>
      <c r="GM830" s="133"/>
      <c r="GN830" s="133"/>
      <c r="GO830" s="133"/>
      <c r="GP830" s="133"/>
      <c r="GQ830" s="133"/>
      <c r="GR830" s="133"/>
      <c r="GS830" s="133"/>
    </row>
    <row r="831" spans="1:20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c r="CQ831" s="133"/>
      <c r="CR831" s="133"/>
      <c r="CS831" s="133"/>
      <c r="CT831" s="133"/>
      <c r="CU831" s="133"/>
      <c r="CV831" s="133"/>
      <c r="CW831" s="133"/>
      <c r="CX831" s="133"/>
      <c r="CY831" s="133"/>
      <c r="CZ831" s="133"/>
      <c r="DA831" s="133"/>
      <c r="DB831" s="133"/>
      <c r="DC831" s="133"/>
      <c r="DD831" s="133"/>
      <c r="DE831" s="133"/>
      <c r="DF831" s="133"/>
      <c r="DG831" s="133"/>
      <c r="DH831" s="133"/>
      <c r="DI831" s="133"/>
      <c r="DJ831" s="133"/>
      <c r="DK831" s="133"/>
      <c r="DL831" s="133"/>
      <c r="DM831" s="133"/>
      <c r="DN831" s="133"/>
      <c r="DO831" s="133"/>
      <c r="DP831" s="133"/>
      <c r="DQ831" s="133"/>
      <c r="DR831" s="133"/>
      <c r="DS831" s="133"/>
      <c r="DT831" s="133"/>
      <c r="DU831" s="133"/>
      <c r="DV831" s="133"/>
      <c r="DW831" s="133"/>
      <c r="DX831" s="133"/>
      <c r="DY831" s="133"/>
      <c r="DZ831" s="133"/>
      <c r="EA831" s="133"/>
      <c r="EB831" s="133"/>
      <c r="EC831" s="133"/>
      <c r="ED831" s="133"/>
      <c r="EE831" s="133"/>
      <c r="EF831" s="133"/>
      <c r="EG831" s="133"/>
      <c r="EH831" s="133"/>
      <c r="EI831" s="133"/>
      <c r="EJ831" s="133"/>
      <c r="EK831" s="133"/>
      <c r="EL831" s="133"/>
      <c r="EM831" s="133"/>
      <c r="EN831" s="133"/>
      <c r="EO831" s="133"/>
      <c r="EP831" s="133"/>
      <c r="EQ831" s="133"/>
      <c r="ER831" s="133"/>
      <c r="ES831" s="133"/>
      <c r="ET831" s="133"/>
      <c r="EU831" s="133"/>
      <c r="EV831" s="133"/>
      <c r="EW831" s="133"/>
      <c r="EX831" s="133"/>
      <c r="EY831" s="133"/>
      <c r="EZ831" s="133"/>
      <c r="FA831" s="133"/>
      <c r="FB831" s="133"/>
      <c r="FC831" s="133"/>
      <c r="FD831" s="133"/>
      <c r="FE831" s="133"/>
      <c r="FF831" s="133"/>
      <c r="FG831" s="133"/>
      <c r="FH831" s="133"/>
      <c r="FI831" s="133"/>
      <c r="FJ831" s="133"/>
      <c r="FK831" s="133"/>
      <c r="FL831" s="133"/>
      <c r="FM831" s="133"/>
      <c r="FN831" s="133"/>
      <c r="FO831" s="133"/>
      <c r="FP831" s="133"/>
      <c r="FQ831" s="133"/>
      <c r="FR831" s="133"/>
      <c r="FS831" s="133"/>
      <c r="FT831" s="133"/>
      <c r="FU831" s="133"/>
      <c r="FV831" s="133"/>
      <c r="FW831" s="133"/>
      <c r="FX831" s="133"/>
      <c r="FY831" s="133"/>
      <c r="FZ831" s="133"/>
      <c r="GA831" s="133"/>
      <c r="GB831" s="133"/>
      <c r="GC831" s="133"/>
      <c r="GD831" s="133"/>
      <c r="GE831" s="133"/>
      <c r="GF831" s="133"/>
      <c r="GG831" s="133"/>
      <c r="GH831" s="133"/>
      <c r="GI831" s="133"/>
      <c r="GJ831" s="133"/>
      <c r="GK831" s="133"/>
      <c r="GL831" s="133"/>
      <c r="GM831" s="133"/>
      <c r="GN831" s="133"/>
      <c r="GO831" s="133"/>
      <c r="GP831" s="133"/>
      <c r="GQ831" s="133"/>
      <c r="GR831" s="133"/>
      <c r="GS831" s="133"/>
    </row>
    <row r="832" spans="1:20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c r="CQ832" s="133"/>
      <c r="CR832" s="133"/>
      <c r="CS832" s="133"/>
      <c r="CT832" s="133"/>
      <c r="CU832" s="133"/>
      <c r="CV832" s="133"/>
      <c r="CW832" s="133"/>
      <c r="CX832" s="133"/>
      <c r="CY832" s="133"/>
      <c r="CZ832" s="133"/>
      <c r="DA832" s="133"/>
      <c r="DB832" s="133"/>
      <c r="DC832" s="133"/>
      <c r="DD832" s="133"/>
      <c r="DE832" s="133"/>
      <c r="DF832" s="133"/>
      <c r="DG832" s="133"/>
      <c r="DH832" s="133"/>
      <c r="DI832" s="133"/>
      <c r="DJ832" s="133"/>
      <c r="DK832" s="133"/>
      <c r="DL832" s="133"/>
      <c r="DM832" s="133"/>
      <c r="DN832" s="133"/>
      <c r="DO832" s="133"/>
      <c r="DP832" s="133"/>
      <c r="DQ832" s="133"/>
      <c r="DR832" s="133"/>
      <c r="DS832" s="133"/>
      <c r="DT832" s="133"/>
      <c r="DU832" s="133"/>
      <c r="DV832" s="133"/>
      <c r="DW832" s="133"/>
      <c r="DX832" s="133"/>
      <c r="DY832" s="133"/>
      <c r="DZ832" s="133"/>
      <c r="EA832" s="133"/>
      <c r="EB832" s="133"/>
      <c r="EC832" s="133"/>
      <c r="ED832" s="133"/>
      <c r="EE832" s="133"/>
      <c r="EF832" s="133"/>
      <c r="EG832" s="133"/>
      <c r="EH832" s="133"/>
      <c r="EI832" s="133"/>
      <c r="EJ832" s="133"/>
      <c r="EK832" s="133"/>
      <c r="EL832" s="133"/>
      <c r="EM832" s="133"/>
      <c r="EN832" s="133"/>
      <c r="EO832" s="133"/>
      <c r="EP832" s="133"/>
      <c r="EQ832" s="133"/>
      <c r="ER832" s="133"/>
      <c r="ES832" s="133"/>
      <c r="ET832" s="133"/>
      <c r="EU832" s="133"/>
      <c r="EV832" s="133"/>
      <c r="EW832" s="133"/>
      <c r="EX832" s="133"/>
      <c r="EY832" s="133"/>
      <c r="EZ832" s="133"/>
      <c r="FA832" s="133"/>
      <c r="FB832" s="133"/>
      <c r="FC832" s="133"/>
      <c r="FD832" s="133"/>
      <c r="FE832" s="133"/>
      <c r="FF832" s="133"/>
      <c r="FG832" s="133"/>
      <c r="FH832" s="133"/>
      <c r="FI832" s="133"/>
      <c r="FJ832" s="133"/>
      <c r="FK832" s="133"/>
      <c r="FL832" s="133"/>
      <c r="FM832" s="133"/>
      <c r="FN832" s="133"/>
      <c r="FO832" s="133"/>
      <c r="FP832" s="133"/>
      <c r="FQ832" s="133"/>
      <c r="FR832" s="133"/>
      <c r="FS832" s="133"/>
      <c r="FT832" s="133"/>
      <c r="FU832" s="133"/>
      <c r="FV832" s="133"/>
      <c r="FW832" s="133"/>
      <c r="FX832" s="133"/>
      <c r="FY832" s="133"/>
      <c r="FZ832" s="133"/>
      <c r="GA832" s="133"/>
      <c r="GB832" s="133"/>
      <c r="GC832" s="133"/>
      <c r="GD832" s="133"/>
      <c r="GE832" s="133"/>
      <c r="GF832" s="133"/>
      <c r="GG832" s="133"/>
      <c r="GH832" s="133"/>
      <c r="GI832" s="133"/>
      <c r="GJ832" s="133"/>
      <c r="GK832" s="133"/>
      <c r="GL832" s="133"/>
      <c r="GM832" s="133"/>
      <c r="GN832" s="133"/>
      <c r="GO832" s="133"/>
      <c r="GP832" s="133"/>
      <c r="GQ832" s="133"/>
      <c r="GR832" s="133"/>
      <c r="GS832" s="133"/>
    </row>
    <row r="833" spans="1:20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c r="CQ833" s="133"/>
      <c r="CR833" s="133"/>
      <c r="CS833" s="133"/>
      <c r="CT833" s="133"/>
      <c r="CU833" s="133"/>
      <c r="CV833" s="133"/>
      <c r="CW833" s="133"/>
      <c r="CX833" s="133"/>
      <c r="CY833" s="133"/>
      <c r="CZ833" s="133"/>
      <c r="DA833" s="133"/>
      <c r="DB833" s="133"/>
      <c r="DC833" s="133"/>
      <c r="DD833" s="133"/>
      <c r="DE833" s="133"/>
      <c r="DF833" s="133"/>
      <c r="DG833" s="133"/>
      <c r="DH833" s="133"/>
      <c r="DI833" s="133"/>
      <c r="DJ833" s="133"/>
      <c r="DK833" s="133"/>
      <c r="DL833" s="133"/>
      <c r="DM833" s="133"/>
      <c r="DN833" s="133"/>
      <c r="DO833" s="133"/>
      <c r="DP833" s="133"/>
      <c r="DQ833" s="133"/>
      <c r="DR833" s="133"/>
      <c r="DS833" s="133"/>
      <c r="DT833" s="133"/>
      <c r="DU833" s="133"/>
      <c r="DV833" s="133"/>
      <c r="DW833" s="133"/>
      <c r="DX833" s="133"/>
      <c r="DY833" s="133"/>
      <c r="DZ833" s="133"/>
      <c r="EA833" s="133"/>
      <c r="EB833" s="133"/>
      <c r="EC833" s="133"/>
      <c r="ED833" s="133"/>
      <c r="EE833" s="133"/>
      <c r="EF833" s="133"/>
      <c r="EG833" s="133"/>
      <c r="EH833" s="133"/>
      <c r="EI833" s="133"/>
      <c r="EJ833" s="133"/>
      <c r="EK833" s="133"/>
      <c r="EL833" s="133"/>
      <c r="EM833" s="133"/>
      <c r="EN833" s="133"/>
      <c r="EO833" s="133"/>
      <c r="EP833" s="133"/>
      <c r="EQ833" s="133"/>
      <c r="ER833" s="133"/>
      <c r="ES833" s="133"/>
      <c r="ET833" s="133"/>
      <c r="EU833" s="133"/>
      <c r="EV833" s="133"/>
      <c r="EW833" s="133"/>
      <c r="EX833" s="133"/>
      <c r="EY833" s="133"/>
      <c r="EZ833" s="133"/>
      <c r="FA833" s="133"/>
      <c r="FB833" s="133"/>
      <c r="FC833" s="133"/>
      <c r="FD833" s="133"/>
      <c r="FE833" s="133"/>
      <c r="FF833" s="133"/>
      <c r="FG833" s="133"/>
      <c r="FH833" s="133"/>
      <c r="FI833" s="133"/>
      <c r="FJ833" s="133"/>
      <c r="FK833" s="133"/>
      <c r="FL833" s="133"/>
      <c r="FM833" s="133"/>
      <c r="FN833" s="133"/>
      <c r="FO833" s="133"/>
      <c r="FP833" s="133"/>
      <c r="FQ833" s="133"/>
      <c r="FR833" s="133"/>
      <c r="FS833" s="133"/>
      <c r="FT833" s="133"/>
      <c r="FU833" s="133"/>
      <c r="FV833" s="133"/>
      <c r="FW833" s="133"/>
      <c r="FX833" s="133"/>
      <c r="FY833" s="133"/>
      <c r="FZ833" s="133"/>
      <c r="GA833" s="133"/>
      <c r="GB833" s="133"/>
      <c r="GC833" s="133"/>
      <c r="GD833" s="133"/>
      <c r="GE833" s="133"/>
      <c r="GF833" s="133"/>
      <c r="GG833" s="133"/>
      <c r="GH833" s="133"/>
      <c r="GI833" s="133"/>
      <c r="GJ833" s="133"/>
      <c r="GK833" s="133"/>
      <c r="GL833" s="133"/>
      <c r="GM833" s="133"/>
      <c r="GN833" s="133"/>
      <c r="GO833" s="133"/>
      <c r="GP833" s="133"/>
      <c r="GQ833" s="133"/>
      <c r="GR833" s="133"/>
      <c r="GS833" s="133"/>
    </row>
    <row r="834" spans="1:20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c r="AV834" s="133"/>
      <c r="AW834" s="133"/>
      <c r="AX834" s="133"/>
      <c r="AY834" s="133"/>
      <c r="AZ834" s="133"/>
      <c r="BA834" s="133"/>
      <c r="BB834" s="133"/>
      <c r="BC834" s="133"/>
      <c r="BD834" s="133"/>
      <c r="BE834" s="133"/>
      <c r="BF834" s="133"/>
      <c r="BG834" s="133"/>
      <c r="BH834" s="133"/>
      <c r="BI834" s="133"/>
      <c r="BJ834" s="133"/>
      <c r="BK834" s="133"/>
      <c r="BL834" s="133"/>
      <c r="BM834" s="133"/>
      <c r="BN834" s="133"/>
      <c r="BO834" s="133"/>
      <c r="BP834" s="133"/>
      <c r="BQ834" s="133"/>
      <c r="BR834" s="133"/>
      <c r="BS834" s="133"/>
      <c r="BT834" s="133"/>
      <c r="BU834" s="133"/>
      <c r="BV834" s="133"/>
      <c r="BW834" s="133"/>
      <c r="BX834" s="133"/>
      <c r="BY834" s="133"/>
      <c r="BZ834" s="133"/>
      <c r="CA834" s="133"/>
      <c r="CB834" s="133"/>
      <c r="CC834" s="133"/>
      <c r="CD834" s="133"/>
      <c r="CE834" s="133"/>
      <c r="CF834" s="133"/>
      <c r="CG834" s="133"/>
      <c r="CH834" s="133"/>
      <c r="CI834" s="133"/>
      <c r="CJ834" s="133"/>
      <c r="CK834" s="133"/>
      <c r="CL834" s="133"/>
      <c r="CM834" s="133"/>
      <c r="CN834" s="133"/>
      <c r="CO834" s="133"/>
      <c r="CP834" s="133"/>
      <c r="CQ834" s="133"/>
      <c r="CR834" s="133"/>
      <c r="CS834" s="133"/>
      <c r="CT834" s="133"/>
      <c r="CU834" s="133"/>
      <c r="CV834" s="133"/>
      <c r="CW834" s="133"/>
      <c r="CX834" s="133"/>
      <c r="CY834" s="133"/>
      <c r="CZ834" s="133"/>
      <c r="DA834" s="133"/>
      <c r="DB834" s="133"/>
      <c r="DC834" s="133"/>
      <c r="DD834" s="133"/>
      <c r="DE834" s="133"/>
      <c r="DF834" s="133"/>
      <c r="DG834" s="133"/>
      <c r="DH834" s="133"/>
      <c r="DI834" s="133"/>
      <c r="DJ834" s="133"/>
      <c r="DK834" s="133"/>
      <c r="DL834" s="133"/>
      <c r="DM834" s="133"/>
      <c r="DN834" s="133"/>
      <c r="DO834" s="133"/>
      <c r="DP834" s="133"/>
      <c r="DQ834" s="133"/>
      <c r="DR834" s="133"/>
      <c r="DS834" s="133"/>
      <c r="DT834" s="133"/>
      <c r="DU834" s="133"/>
      <c r="DV834" s="133"/>
      <c r="DW834" s="133"/>
      <c r="DX834" s="133"/>
      <c r="DY834" s="133"/>
      <c r="DZ834" s="133"/>
      <c r="EA834" s="133"/>
      <c r="EB834" s="133"/>
      <c r="EC834" s="133"/>
      <c r="ED834" s="133"/>
      <c r="EE834" s="133"/>
      <c r="EF834" s="133"/>
      <c r="EG834" s="133"/>
      <c r="EH834" s="133"/>
      <c r="EI834" s="133"/>
      <c r="EJ834" s="133"/>
      <c r="EK834" s="133"/>
      <c r="EL834" s="133"/>
      <c r="EM834" s="133"/>
      <c r="EN834" s="133"/>
      <c r="EO834" s="133"/>
      <c r="EP834" s="133"/>
      <c r="EQ834" s="133"/>
      <c r="ER834" s="133"/>
      <c r="ES834" s="133"/>
      <c r="ET834" s="133"/>
      <c r="EU834" s="133"/>
      <c r="EV834" s="133"/>
      <c r="EW834" s="133"/>
      <c r="EX834" s="133"/>
      <c r="EY834" s="133"/>
      <c r="EZ834" s="133"/>
      <c r="FA834" s="133"/>
      <c r="FB834" s="133"/>
      <c r="FC834" s="133"/>
      <c r="FD834" s="133"/>
      <c r="FE834" s="133"/>
      <c r="FF834" s="133"/>
      <c r="FG834" s="133"/>
      <c r="FH834" s="133"/>
      <c r="FI834" s="133"/>
      <c r="FJ834" s="133"/>
      <c r="FK834" s="133"/>
      <c r="FL834" s="133"/>
      <c r="FM834" s="133"/>
      <c r="FN834" s="133"/>
      <c r="FO834" s="133"/>
      <c r="FP834" s="133"/>
      <c r="FQ834" s="133"/>
      <c r="FR834" s="133"/>
      <c r="FS834" s="133"/>
      <c r="FT834" s="133"/>
      <c r="FU834" s="133"/>
      <c r="FV834" s="133"/>
      <c r="FW834" s="133"/>
      <c r="FX834" s="133"/>
      <c r="FY834" s="133"/>
      <c r="FZ834" s="133"/>
      <c r="GA834" s="133"/>
      <c r="GB834" s="133"/>
      <c r="GC834" s="133"/>
      <c r="GD834" s="133"/>
      <c r="GE834" s="133"/>
      <c r="GF834" s="133"/>
      <c r="GG834" s="133"/>
      <c r="GH834" s="133"/>
      <c r="GI834" s="133"/>
      <c r="GJ834" s="133"/>
      <c r="GK834" s="133"/>
      <c r="GL834" s="133"/>
      <c r="GM834" s="133"/>
      <c r="GN834" s="133"/>
      <c r="GO834" s="133"/>
      <c r="GP834" s="133"/>
      <c r="GQ834" s="133"/>
      <c r="GR834" s="133"/>
      <c r="GS834" s="133"/>
    </row>
    <row r="835" spans="1:20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c r="AV835" s="133"/>
      <c r="AW835" s="133"/>
      <c r="AX835" s="133"/>
      <c r="AY835" s="133"/>
      <c r="AZ835" s="133"/>
      <c r="BA835" s="133"/>
      <c r="BB835" s="133"/>
      <c r="BC835" s="133"/>
      <c r="BD835" s="133"/>
      <c r="BE835" s="133"/>
      <c r="BF835" s="133"/>
      <c r="BG835" s="133"/>
      <c r="BH835" s="133"/>
      <c r="BI835" s="133"/>
      <c r="BJ835" s="133"/>
      <c r="BK835" s="133"/>
      <c r="BL835" s="133"/>
      <c r="BM835" s="133"/>
      <c r="BN835" s="133"/>
      <c r="BO835" s="133"/>
      <c r="BP835" s="133"/>
      <c r="BQ835" s="133"/>
      <c r="BR835" s="133"/>
      <c r="BS835" s="133"/>
      <c r="BT835" s="133"/>
      <c r="BU835" s="133"/>
      <c r="BV835" s="133"/>
      <c r="BW835" s="133"/>
      <c r="BX835" s="133"/>
      <c r="BY835" s="133"/>
      <c r="BZ835" s="133"/>
      <c r="CA835" s="133"/>
      <c r="CB835" s="133"/>
      <c r="CC835" s="133"/>
      <c r="CD835" s="133"/>
      <c r="CE835" s="133"/>
      <c r="CF835" s="133"/>
      <c r="CG835" s="133"/>
      <c r="CH835" s="133"/>
      <c r="CI835" s="133"/>
      <c r="CJ835" s="133"/>
      <c r="CK835" s="133"/>
      <c r="CL835" s="133"/>
      <c r="CM835" s="133"/>
      <c r="CN835" s="133"/>
      <c r="CO835" s="133"/>
      <c r="CP835" s="133"/>
      <c r="CQ835" s="133"/>
      <c r="CR835" s="133"/>
      <c r="CS835" s="133"/>
      <c r="CT835" s="133"/>
      <c r="CU835" s="133"/>
      <c r="CV835" s="133"/>
      <c r="CW835" s="133"/>
      <c r="CX835" s="133"/>
      <c r="CY835" s="133"/>
      <c r="CZ835" s="133"/>
      <c r="DA835" s="133"/>
      <c r="DB835" s="133"/>
      <c r="DC835" s="133"/>
      <c r="DD835" s="133"/>
      <c r="DE835" s="133"/>
      <c r="DF835" s="133"/>
      <c r="DG835" s="133"/>
      <c r="DH835" s="133"/>
      <c r="DI835" s="133"/>
      <c r="DJ835" s="133"/>
      <c r="DK835" s="133"/>
      <c r="DL835" s="133"/>
      <c r="DM835" s="133"/>
      <c r="DN835" s="133"/>
      <c r="DO835" s="133"/>
      <c r="DP835" s="133"/>
      <c r="DQ835" s="133"/>
      <c r="DR835" s="133"/>
      <c r="DS835" s="133"/>
      <c r="DT835" s="133"/>
      <c r="DU835" s="133"/>
      <c r="DV835" s="133"/>
      <c r="DW835" s="133"/>
      <c r="DX835" s="133"/>
      <c r="DY835" s="133"/>
      <c r="DZ835" s="133"/>
      <c r="EA835" s="133"/>
      <c r="EB835" s="133"/>
      <c r="EC835" s="133"/>
      <c r="ED835" s="133"/>
      <c r="EE835" s="133"/>
      <c r="EF835" s="133"/>
      <c r="EG835" s="133"/>
      <c r="EH835" s="133"/>
      <c r="EI835" s="133"/>
      <c r="EJ835" s="133"/>
      <c r="EK835" s="133"/>
      <c r="EL835" s="133"/>
      <c r="EM835" s="133"/>
      <c r="EN835" s="133"/>
      <c r="EO835" s="133"/>
      <c r="EP835" s="133"/>
      <c r="EQ835" s="133"/>
      <c r="ER835" s="133"/>
      <c r="ES835" s="133"/>
      <c r="ET835" s="133"/>
      <c r="EU835" s="133"/>
      <c r="EV835" s="133"/>
      <c r="EW835" s="133"/>
      <c r="EX835" s="133"/>
      <c r="EY835" s="133"/>
      <c r="EZ835" s="133"/>
      <c r="FA835" s="133"/>
      <c r="FB835" s="133"/>
      <c r="FC835" s="133"/>
      <c r="FD835" s="133"/>
      <c r="FE835" s="133"/>
      <c r="FF835" s="133"/>
      <c r="FG835" s="133"/>
      <c r="FH835" s="133"/>
      <c r="FI835" s="133"/>
      <c r="FJ835" s="133"/>
      <c r="FK835" s="133"/>
      <c r="FL835" s="133"/>
      <c r="FM835" s="133"/>
      <c r="FN835" s="133"/>
      <c r="FO835" s="133"/>
      <c r="FP835" s="133"/>
      <c r="FQ835" s="133"/>
      <c r="FR835" s="133"/>
      <c r="FS835" s="133"/>
      <c r="FT835" s="133"/>
      <c r="FU835" s="133"/>
      <c r="FV835" s="133"/>
      <c r="FW835" s="133"/>
      <c r="FX835" s="133"/>
      <c r="FY835" s="133"/>
      <c r="FZ835" s="133"/>
      <c r="GA835" s="133"/>
      <c r="GB835" s="133"/>
      <c r="GC835" s="133"/>
      <c r="GD835" s="133"/>
      <c r="GE835" s="133"/>
      <c r="GF835" s="133"/>
      <c r="GG835" s="133"/>
      <c r="GH835" s="133"/>
      <c r="GI835" s="133"/>
      <c r="GJ835" s="133"/>
      <c r="GK835" s="133"/>
      <c r="GL835" s="133"/>
      <c r="GM835" s="133"/>
      <c r="GN835" s="133"/>
      <c r="GO835" s="133"/>
      <c r="GP835" s="133"/>
      <c r="GQ835" s="133"/>
      <c r="GR835" s="133"/>
      <c r="GS835" s="133"/>
    </row>
    <row r="836" spans="1:20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c r="AV836" s="133"/>
      <c r="AW836" s="133"/>
      <c r="AX836" s="133"/>
      <c r="AY836" s="133"/>
      <c r="AZ836" s="133"/>
      <c r="BA836" s="133"/>
      <c r="BB836" s="133"/>
      <c r="BC836" s="133"/>
      <c r="BD836" s="133"/>
      <c r="BE836" s="133"/>
      <c r="BF836" s="133"/>
      <c r="BG836" s="133"/>
      <c r="BH836" s="133"/>
      <c r="BI836" s="133"/>
      <c r="BJ836" s="133"/>
      <c r="BK836" s="133"/>
      <c r="BL836" s="133"/>
      <c r="BM836" s="133"/>
      <c r="BN836" s="133"/>
      <c r="BO836" s="133"/>
      <c r="BP836" s="133"/>
      <c r="BQ836" s="133"/>
      <c r="BR836" s="133"/>
      <c r="BS836" s="133"/>
      <c r="BT836" s="133"/>
      <c r="BU836" s="133"/>
      <c r="BV836" s="133"/>
      <c r="BW836" s="133"/>
      <c r="BX836" s="133"/>
      <c r="BY836" s="133"/>
      <c r="BZ836" s="133"/>
      <c r="CA836" s="133"/>
      <c r="CB836" s="133"/>
      <c r="CC836" s="133"/>
      <c r="CD836" s="133"/>
      <c r="CE836" s="133"/>
      <c r="CF836" s="133"/>
      <c r="CG836" s="133"/>
      <c r="CH836" s="133"/>
      <c r="CI836" s="133"/>
      <c r="CJ836" s="133"/>
      <c r="CK836" s="133"/>
      <c r="CL836" s="133"/>
      <c r="CM836" s="133"/>
      <c r="CN836" s="133"/>
      <c r="CO836" s="133"/>
      <c r="CP836" s="133"/>
      <c r="CQ836" s="133"/>
      <c r="CR836" s="133"/>
      <c r="CS836" s="133"/>
      <c r="CT836" s="133"/>
      <c r="CU836" s="133"/>
      <c r="CV836" s="133"/>
      <c r="CW836" s="133"/>
      <c r="CX836" s="133"/>
      <c r="CY836" s="133"/>
      <c r="CZ836" s="133"/>
      <c r="DA836" s="133"/>
      <c r="DB836" s="133"/>
      <c r="DC836" s="133"/>
      <c r="DD836" s="133"/>
      <c r="DE836" s="133"/>
      <c r="DF836" s="133"/>
      <c r="DG836" s="133"/>
      <c r="DH836" s="133"/>
      <c r="DI836" s="133"/>
      <c r="DJ836" s="133"/>
      <c r="DK836" s="133"/>
      <c r="DL836" s="133"/>
      <c r="DM836" s="133"/>
      <c r="DN836" s="133"/>
      <c r="DO836" s="133"/>
      <c r="DP836" s="133"/>
      <c r="DQ836" s="133"/>
      <c r="DR836" s="133"/>
      <c r="DS836" s="133"/>
      <c r="DT836" s="133"/>
      <c r="DU836" s="133"/>
      <c r="DV836" s="133"/>
      <c r="DW836" s="133"/>
      <c r="DX836" s="133"/>
      <c r="DY836" s="133"/>
      <c r="DZ836" s="133"/>
      <c r="EA836" s="133"/>
      <c r="EB836" s="133"/>
      <c r="EC836" s="133"/>
      <c r="ED836" s="133"/>
      <c r="EE836" s="133"/>
      <c r="EF836" s="133"/>
      <c r="EG836" s="133"/>
      <c r="EH836" s="133"/>
      <c r="EI836" s="133"/>
      <c r="EJ836" s="133"/>
      <c r="EK836" s="133"/>
      <c r="EL836" s="133"/>
      <c r="EM836" s="133"/>
      <c r="EN836" s="133"/>
      <c r="EO836" s="133"/>
      <c r="EP836" s="133"/>
      <c r="EQ836" s="133"/>
      <c r="ER836" s="133"/>
      <c r="ES836" s="133"/>
      <c r="ET836" s="133"/>
      <c r="EU836" s="133"/>
      <c r="EV836" s="133"/>
      <c r="EW836" s="133"/>
      <c r="EX836" s="133"/>
      <c r="EY836" s="133"/>
      <c r="EZ836" s="133"/>
      <c r="FA836" s="133"/>
      <c r="FB836" s="133"/>
      <c r="FC836" s="133"/>
      <c r="FD836" s="133"/>
      <c r="FE836" s="133"/>
      <c r="FF836" s="133"/>
      <c r="FG836" s="133"/>
      <c r="FH836" s="133"/>
      <c r="FI836" s="133"/>
      <c r="FJ836" s="133"/>
      <c r="FK836" s="133"/>
      <c r="FL836" s="133"/>
      <c r="FM836" s="133"/>
      <c r="FN836" s="133"/>
      <c r="FO836" s="133"/>
      <c r="FP836" s="133"/>
      <c r="FQ836" s="133"/>
      <c r="FR836" s="133"/>
      <c r="FS836" s="133"/>
      <c r="FT836" s="133"/>
      <c r="FU836" s="133"/>
      <c r="FV836" s="133"/>
      <c r="FW836" s="133"/>
      <c r="FX836" s="133"/>
      <c r="FY836" s="133"/>
      <c r="FZ836" s="133"/>
      <c r="GA836" s="133"/>
      <c r="GB836" s="133"/>
      <c r="GC836" s="133"/>
      <c r="GD836" s="133"/>
      <c r="GE836" s="133"/>
      <c r="GF836" s="133"/>
      <c r="GG836" s="133"/>
      <c r="GH836" s="133"/>
      <c r="GI836" s="133"/>
      <c r="GJ836" s="133"/>
      <c r="GK836" s="133"/>
      <c r="GL836" s="133"/>
      <c r="GM836" s="133"/>
      <c r="GN836" s="133"/>
      <c r="GO836" s="133"/>
      <c r="GP836" s="133"/>
      <c r="GQ836" s="133"/>
      <c r="GR836" s="133"/>
      <c r="GS836" s="133"/>
    </row>
    <row r="837" spans="1:20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c r="AV837" s="133"/>
      <c r="AW837" s="133"/>
      <c r="AX837" s="133"/>
      <c r="AY837" s="133"/>
      <c r="AZ837" s="133"/>
      <c r="BA837" s="133"/>
      <c r="BB837" s="133"/>
      <c r="BC837" s="133"/>
      <c r="BD837" s="133"/>
      <c r="BE837" s="133"/>
      <c r="BF837" s="133"/>
      <c r="BG837" s="133"/>
      <c r="BH837" s="133"/>
      <c r="BI837" s="133"/>
      <c r="BJ837" s="133"/>
      <c r="BK837" s="133"/>
      <c r="BL837" s="133"/>
      <c r="BM837" s="133"/>
      <c r="BN837" s="133"/>
      <c r="BO837" s="133"/>
      <c r="BP837" s="133"/>
      <c r="BQ837" s="133"/>
      <c r="BR837" s="133"/>
      <c r="BS837" s="133"/>
      <c r="BT837" s="133"/>
      <c r="BU837" s="133"/>
      <c r="BV837" s="133"/>
      <c r="BW837" s="133"/>
      <c r="BX837" s="133"/>
      <c r="BY837" s="133"/>
      <c r="BZ837" s="133"/>
      <c r="CA837" s="133"/>
      <c r="CB837" s="133"/>
      <c r="CC837" s="133"/>
      <c r="CD837" s="133"/>
      <c r="CE837" s="133"/>
      <c r="CF837" s="133"/>
      <c r="CG837" s="133"/>
      <c r="CH837" s="133"/>
      <c r="CI837" s="133"/>
      <c r="CJ837" s="133"/>
      <c r="CK837" s="133"/>
      <c r="CL837" s="133"/>
      <c r="CM837" s="133"/>
      <c r="CN837" s="133"/>
      <c r="CO837" s="133"/>
      <c r="CP837" s="133"/>
      <c r="CQ837" s="133"/>
      <c r="CR837" s="133"/>
      <c r="CS837" s="133"/>
      <c r="CT837" s="133"/>
      <c r="CU837" s="133"/>
      <c r="CV837" s="133"/>
      <c r="CW837" s="133"/>
      <c r="CX837" s="133"/>
      <c r="CY837" s="133"/>
      <c r="CZ837" s="133"/>
      <c r="DA837" s="133"/>
      <c r="DB837" s="133"/>
      <c r="DC837" s="133"/>
      <c r="DD837" s="133"/>
      <c r="DE837" s="133"/>
      <c r="DF837" s="133"/>
      <c r="DG837" s="133"/>
      <c r="DH837" s="133"/>
      <c r="DI837" s="133"/>
      <c r="DJ837" s="133"/>
      <c r="DK837" s="133"/>
      <c r="DL837" s="133"/>
      <c r="DM837" s="133"/>
      <c r="DN837" s="133"/>
      <c r="DO837" s="133"/>
      <c r="DP837" s="133"/>
      <c r="DQ837" s="133"/>
      <c r="DR837" s="133"/>
      <c r="DS837" s="133"/>
      <c r="DT837" s="133"/>
      <c r="DU837" s="133"/>
      <c r="DV837" s="133"/>
      <c r="DW837" s="133"/>
      <c r="DX837" s="133"/>
      <c r="DY837" s="133"/>
      <c r="DZ837" s="133"/>
      <c r="EA837" s="133"/>
      <c r="EB837" s="133"/>
      <c r="EC837" s="133"/>
      <c r="ED837" s="133"/>
      <c r="EE837" s="133"/>
      <c r="EF837" s="133"/>
      <c r="EG837" s="133"/>
      <c r="EH837" s="133"/>
      <c r="EI837" s="133"/>
      <c r="EJ837" s="133"/>
      <c r="EK837" s="133"/>
      <c r="EL837" s="133"/>
      <c r="EM837" s="133"/>
      <c r="EN837" s="133"/>
      <c r="EO837" s="133"/>
      <c r="EP837" s="133"/>
      <c r="EQ837" s="133"/>
      <c r="ER837" s="133"/>
      <c r="ES837" s="133"/>
      <c r="ET837" s="133"/>
      <c r="EU837" s="133"/>
      <c r="EV837" s="133"/>
      <c r="EW837" s="133"/>
      <c r="EX837" s="133"/>
      <c r="EY837" s="133"/>
      <c r="EZ837" s="133"/>
      <c r="FA837" s="133"/>
      <c r="FB837" s="133"/>
      <c r="FC837" s="133"/>
      <c r="FD837" s="133"/>
      <c r="FE837" s="133"/>
      <c r="FF837" s="133"/>
      <c r="FG837" s="133"/>
      <c r="FH837" s="133"/>
      <c r="FI837" s="133"/>
      <c r="FJ837" s="133"/>
      <c r="FK837" s="133"/>
      <c r="FL837" s="133"/>
      <c r="FM837" s="133"/>
      <c r="FN837" s="133"/>
      <c r="FO837" s="133"/>
      <c r="FP837" s="133"/>
      <c r="FQ837" s="133"/>
      <c r="FR837" s="133"/>
      <c r="FS837" s="133"/>
      <c r="FT837" s="133"/>
      <c r="FU837" s="133"/>
      <c r="FV837" s="133"/>
      <c r="FW837" s="133"/>
      <c r="FX837" s="133"/>
      <c r="FY837" s="133"/>
      <c r="FZ837" s="133"/>
      <c r="GA837" s="133"/>
      <c r="GB837" s="133"/>
      <c r="GC837" s="133"/>
      <c r="GD837" s="133"/>
      <c r="GE837" s="133"/>
      <c r="GF837" s="133"/>
      <c r="GG837" s="133"/>
      <c r="GH837" s="133"/>
      <c r="GI837" s="133"/>
      <c r="GJ837" s="133"/>
      <c r="GK837" s="133"/>
      <c r="GL837" s="133"/>
      <c r="GM837" s="133"/>
      <c r="GN837" s="133"/>
      <c r="GO837" s="133"/>
      <c r="GP837" s="133"/>
      <c r="GQ837" s="133"/>
      <c r="GR837" s="133"/>
      <c r="GS837" s="133"/>
    </row>
    <row r="838" spans="1:20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c r="AV838" s="133"/>
      <c r="AW838" s="133"/>
      <c r="AX838" s="133"/>
      <c r="AY838" s="133"/>
      <c r="AZ838" s="133"/>
      <c r="BA838" s="133"/>
      <c r="BB838" s="133"/>
      <c r="BC838" s="133"/>
      <c r="BD838" s="133"/>
      <c r="BE838" s="133"/>
      <c r="BF838" s="133"/>
      <c r="BG838" s="133"/>
      <c r="BH838" s="133"/>
      <c r="BI838" s="133"/>
      <c r="BJ838" s="133"/>
      <c r="BK838" s="133"/>
      <c r="BL838" s="133"/>
      <c r="BM838" s="133"/>
      <c r="BN838" s="133"/>
      <c r="BO838" s="133"/>
      <c r="BP838" s="133"/>
      <c r="BQ838" s="133"/>
      <c r="BR838" s="133"/>
      <c r="BS838" s="133"/>
      <c r="BT838" s="133"/>
      <c r="BU838" s="133"/>
      <c r="BV838" s="133"/>
      <c r="BW838" s="133"/>
      <c r="BX838" s="133"/>
      <c r="BY838" s="133"/>
      <c r="BZ838" s="133"/>
      <c r="CA838" s="133"/>
      <c r="CB838" s="133"/>
      <c r="CC838" s="133"/>
      <c r="CD838" s="133"/>
      <c r="CE838" s="133"/>
      <c r="CF838" s="133"/>
      <c r="CG838" s="133"/>
      <c r="CH838" s="133"/>
      <c r="CI838" s="133"/>
      <c r="CJ838" s="133"/>
      <c r="CK838" s="133"/>
      <c r="CL838" s="133"/>
      <c r="CM838" s="133"/>
      <c r="CN838" s="133"/>
      <c r="CO838" s="133"/>
      <c r="CP838" s="133"/>
      <c r="CQ838" s="133"/>
      <c r="CR838" s="133"/>
      <c r="CS838" s="133"/>
      <c r="CT838" s="133"/>
      <c r="CU838" s="133"/>
      <c r="CV838" s="133"/>
      <c r="CW838" s="133"/>
      <c r="CX838" s="133"/>
      <c r="CY838" s="133"/>
      <c r="CZ838" s="133"/>
      <c r="DA838" s="133"/>
      <c r="DB838" s="133"/>
      <c r="DC838" s="133"/>
      <c r="DD838" s="133"/>
      <c r="DE838" s="133"/>
      <c r="DF838" s="133"/>
      <c r="DG838" s="133"/>
      <c r="DH838" s="133"/>
      <c r="DI838" s="133"/>
      <c r="DJ838" s="133"/>
      <c r="DK838" s="133"/>
      <c r="DL838" s="133"/>
      <c r="DM838" s="133"/>
      <c r="DN838" s="133"/>
      <c r="DO838" s="133"/>
      <c r="DP838" s="133"/>
      <c r="DQ838" s="133"/>
      <c r="DR838" s="133"/>
      <c r="DS838" s="133"/>
      <c r="DT838" s="133"/>
      <c r="DU838" s="133"/>
      <c r="DV838" s="133"/>
      <c r="DW838" s="133"/>
      <c r="DX838" s="133"/>
      <c r="DY838" s="133"/>
      <c r="DZ838" s="133"/>
      <c r="EA838" s="133"/>
      <c r="EB838" s="133"/>
      <c r="EC838" s="133"/>
      <c r="ED838" s="133"/>
      <c r="EE838" s="133"/>
      <c r="EF838" s="133"/>
      <c r="EG838" s="133"/>
      <c r="EH838" s="133"/>
      <c r="EI838" s="133"/>
      <c r="EJ838" s="133"/>
      <c r="EK838" s="133"/>
      <c r="EL838" s="133"/>
      <c r="EM838" s="133"/>
      <c r="EN838" s="133"/>
      <c r="EO838" s="133"/>
      <c r="EP838" s="133"/>
      <c r="EQ838" s="133"/>
      <c r="ER838" s="133"/>
      <c r="ES838" s="133"/>
      <c r="ET838" s="133"/>
      <c r="EU838" s="133"/>
      <c r="EV838" s="133"/>
      <c r="EW838" s="133"/>
      <c r="EX838" s="133"/>
      <c r="EY838" s="133"/>
      <c r="EZ838" s="133"/>
      <c r="FA838" s="133"/>
      <c r="FB838" s="133"/>
      <c r="FC838" s="133"/>
      <c r="FD838" s="133"/>
      <c r="FE838" s="133"/>
      <c r="FF838" s="133"/>
      <c r="FG838" s="133"/>
      <c r="FH838" s="133"/>
      <c r="FI838" s="133"/>
      <c r="FJ838" s="133"/>
      <c r="FK838" s="133"/>
      <c r="FL838" s="133"/>
      <c r="FM838" s="133"/>
      <c r="FN838" s="133"/>
      <c r="FO838" s="133"/>
      <c r="FP838" s="133"/>
      <c r="FQ838" s="133"/>
      <c r="FR838" s="133"/>
      <c r="FS838" s="133"/>
      <c r="FT838" s="133"/>
      <c r="FU838" s="133"/>
      <c r="FV838" s="133"/>
      <c r="FW838" s="133"/>
      <c r="FX838" s="133"/>
      <c r="FY838" s="133"/>
      <c r="FZ838" s="133"/>
      <c r="GA838" s="133"/>
      <c r="GB838" s="133"/>
      <c r="GC838" s="133"/>
      <c r="GD838" s="133"/>
      <c r="GE838" s="133"/>
      <c r="GF838" s="133"/>
      <c r="GG838" s="133"/>
      <c r="GH838" s="133"/>
      <c r="GI838" s="133"/>
      <c r="GJ838" s="133"/>
      <c r="GK838" s="133"/>
      <c r="GL838" s="133"/>
      <c r="GM838" s="133"/>
      <c r="GN838" s="133"/>
      <c r="GO838" s="133"/>
      <c r="GP838" s="133"/>
      <c r="GQ838" s="133"/>
      <c r="GR838" s="133"/>
      <c r="GS838" s="133"/>
    </row>
    <row r="839" spans="1:20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c r="AV839" s="133"/>
      <c r="AW839" s="133"/>
      <c r="AX839" s="133"/>
      <c r="AY839" s="133"/>
      <c r="AZ839" s="133"/>
      <c r="BA839" s="133"/>
      <c r="BB839" s="133"/>
      <c r="BC839" s="133"/>
      <c r="BD839" s="133"/>
      <c r="BE839" s="133"/>
      <c r="BF839" s="133"/>
      <c r="BG839" s="133"/>
      <c r="BH839" s="133"/>
      <c r="BI839" s="133"/>
      <c r="BJ839" s="133"/>
      <c r="BK839" s="133"/>
      <c r="BL839" s="133"/>
      <c r="BM839" s="133"/>
      <c r="BN839" s="133"/>
      <c r="BO839" s="133"/>
      <c r="BP839" s="133"/>
      <c r="BQ839" s="133"/>
      <c r="BR839" s="133"/>
      <c r="BS839" s="133"/>
      <c r="BT839" s="133"/>
      <c r="BU839" s="133"/>
      <c r="BV839" s="133"/>
      <c r="BW839" s="133"/>
      <c r="BX839" s="133"/>
      <c r="BY839" s="133"/>
      <c r="BZ839" s="133"/>
      <c r="CA839" s="133"/>
      <c r="CB839" s="133"/>
      <c r="CC839" s="133"/>
      <c r="CD839" s="133"/>
      <c r="CE839" s="133"/>
      <c r="CF839" s="133"/>
      <c r="CG839" s="133"/>
      <c r="CH839" s="133"/>
      <c r="CI839" s="133"/>
      <c r="CJ839" s="133"/>
      <c r="CK839" s="133"/>
      <c r="CL839" s="133"/>
      <c r="CM839" s="133"/>
      <c r="CN839" s="133"/>
      <c r="CO839" s="133"/>
      <c r="CP839" s="133"/>
      <c r="CQ839" s="133"/>
      <c r="CR839" s="133"/>
      <c r="CS839" s="133"/>
      <c r="CT839" s="133"/>
      <c r="CU839" s="133"/>
      <c r="CV839" s="133"/>
      <c r="CW839" s="133"/>
      <c r="CX839" s="133"/>
      <c r="CY839" s="133"/>
      <c r="CZ839" s="133"/>
      <c r="DA839" s="133"/>
      <c r="DB839" s="133"/>
      <c r="DC839" s="133"/>
      <c r="DD839" s="133"/>
      <c r="DE839" s="133"/>
      <c r="DF839" s="133"/>
      <c r="DG839" s="133"/>
      <c r="DH839" s="133"/>
      <c r="DI839" s="133"/>
      <c r="DJ839" s="133"/>
      <c r="DK839" s="133"/>
      <c r="DL839" s="133"/>
      <c r="DM839" s="133"/>
      <c r="DN839" s="133"/>
      <c r="DO839" s="133"/>
      <c r="DP839" s="133"/>
      <c r="DQ839" s="133"/>
      <c r="DR839" s="133"/>
      <c r="DS839" s="133"/>
      <c r="DT839" s="133"/>
      <c r="DU839" s="133"/>
      <c r="DV839" s="133"/>
      <c r="DW839" s="133"/>
      <c r="DX839" s="133"/>
      <c r="DY839" s="133"/>
      <c r="DZ839" s="133"/>
      <c r="EA839" s="133"/>
      <c r="EB839" s="133"/>
      <c r="EC839" s="133"/>
      <c r="ED839" s="133"/>
      <c r="EE839" s="133"/>
      <c r="EF839" s="133"/>
      <c r="EG839" s="133"/>
      <c r="EH839" s="133"/>
      <c r="EI839" s="133"/>
      <c r="EJ839" s="133"/>
      <c r="EK839" s="133"/>
      <c r="EL839" s="133"/>
      <c r="EM839" s="133"/>
      <c r="EN839" s="133"/>
      <c r="EO839" s="133"/>
      <c r="EP839" s="133"/>
      <c r="EQ839" s="133"/>
      <c r="ER839" s="133"/>
      <c r="ES839" s="133"/>
      <c r="ET839" s="133"/>
      <c r="EU839" s="133"/>
      <c r="EV839" s="133"/>
      <c r="EW839" s="133"/>
      <c r="EX839" s="133"/>
      <c r="EY839" s="133"/>
      <c r="EZ839" s="133"/>
      <c r="FA839" s="133"/>
      <c r="FB839" s="133"/>
      <c r="FC839" s="133"/>
      <c r="FD839" s="133"/>
      <c r="FE839" s="133"/>
      <c r="FF839" s="133"/>
      <c r="FG839" s="133"/>
      <c r="FH839" s="133"/>
      <c r="FI839" s="133"/>
      <c r="FJ839" s="133"/>
      <c r="FK839" s="133"/>
      <c r="FL839" s="133"/>
      <c r="FM839" s="133"/>
      <c r="FN839" s="133"/>
      <c r="FO839" s="133"/>
      <c r="FP839" s="133"/>
      <c r="FQ839" s="133"/>
      <c r="FR839" s="133"/>
      <c r="FS839" s="133"/>
      <c r="FT839" s="133"/>
      <c r="FU839" s="133"/>
      <c r="FV839" s="133"/>
      <c r="FW839" s="133"/>
      <c r="FX839" s="133"/>
      <c r="FY839" s="133"/>
      <c r="FZ839" s="133"/>
      <c r="GA839" s="133"/>
      <c r="GB839" s="133"/>
      <c r="GC839" s="133"/>
      <c r="GD839" s="133"/>
      <c r="GE839" s="133"/>
      <c r="GF839" s="133"/>
      <c r="GG839" s="133"/>
      <c r="GH839" s="133"/>
      <c r="GI839" s="133"/>
      <c r="GJ839" s="133"/>
      <c r="GK839" s="133"/>
      <c r="GL839" s="133"/>
      <c r="GM839" s="133"/>
      <c r="GN839" s="133"/>
      <c r="GO839" s="133"/>
      <c r="GP839" s="133"/>
      <c r="GQ839" s="133"/>
      <c r="GR839" s="133"/>
      <c r="GS839" s="133"/>
    </row>
    <row r="840" spans="1:20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c r="AV840" s="133"/>
      <c r="AW840" s="133"/>
      <c r="AX840" s="133"/>
      <c r="AY840" s="133"/>
      <c r="AZ840" s="133"/>
      <c r="BA840" s="133"/>
      <c r="BB840" s="133"/>
      <c r="BC840" s="133"/>
      <c r="BD840" s="133"/>
      <c r="BE840" s="133"/>
      <c r="BF840" s="133"/>
      <c r="BG840" s="133"/>
      <c r="BH840" s="133"/>
      <c r="BI840" s="133"/>
      <c r="BJ840" s="133"/>
      <c r="BK840" s="133"/>
      <c r="BL840" s="133"/>
      <c r="BM840" s="133"/>
      <c r="BN840" s="133"/>
      <c r="BO840" s="133"/>
      <c r="BP840" s="133"/>
      <c r="BQ840" s="133"/>
      <c r="BR840" s="133"/>
      <c r="BS840" s="133"/>
      <c r="BT840" s="133"/>
      <c r="BU840" s="133"/>
      <c r="BV840" s="133"/>
      <c r="BW840" s="133"/>
      <c r="BX840" s="133"/>
      <c r="BY840" s="133"/>
      <c r="BZ840" s="133"/>
      <c r="CA840" s="133"/>
      <c r="CB840" s="133"/>
      <c r="CC840" s="133"/>
      <c r="CD840" s="133"/>
      <c r="CE840" s="133"/>
      <c r="CF840" s="133"/>
      <c r="CG840" s="133"/>
      <c r="CH840" s="133"/>
      <c r="CI840" s="133"/>
      <c r="CJ840" s="133"/>
      <c r="CK840" s="133"/>
      <c r="CL840" s="133"/>
      <c r="CM840" s="133"/>
      <c r="CN840" s="133"/>
      <c r="CO840" s="133"/>
      <c r="CP840" s="133"/>
      <c r="CQ840" s="133"/>
      <c r="CR840" s="133"/>
      <c r="CS840" s="133"/>
      <c r="CT840" s="133"/>
      <c r="CU840" s="133"/>
      <c r="CV840" s="133"/>
      <c r="CW840" s="133"/>
      <c r="CX840" s="133"/>
      <c r="CY840" s="133"/>
      <c r="CZ840" s="133"/>
      <c r="DA840" s="133"/>
      <c r="DB840" s="133"/>
      <c r="DC840" s="133"/>
      <c r="DD840" s="133"/>
      <c r="DE840" s="133"/>
      <c r="DF840" s="133"/>
      <c r="DG840" s="133"/>
      <c r="DH840" s="133"/>
      <c r="DI840" s="133"/>
      <c r="DJ840" s="133"/>
      <c r="DK840" s="133"/>
      <c r="DL840" s="133"/>
      <c r="DM840" s="133"/>
      <c r="DN840" s="133"/>
      <c r="DO840" s="133"/>
      <c r="DP840" s="133"/>
      <c r="DQ840" s="133"/>
      <c r="DR840" s="133"/>
      <c r="DS840" s="133"/>
      <c r="DT840" s="133"/>
      <c r="DU840" s="133"/>
      <c r="DV840" s="133"/>
      <c r="DW840" s="133"/>
      <c r="DX840" s="133"/>
      <c r="DY840" s="133"/>
      <c r="DZ840" s="133"/>
      <c r="EA840" s="133"/>
      <c r="EB840" s="133"/>
      <c r="EC840" s="133"/>
      <c r="ED840" s="133"/>
      <c r="EE840" s="133"/>
      <c r="EF840" s="133"/>
      <c r="EG840" s="133"/>
      <c r="EH840" s="133"/>
      <c r="EI840" s="133"/>
      <c r="EJ840" s="133"/>
      <c r="EK840" s="133"/>
      <c r="EL840" s="133"/>
      <c r="EM840" s="133"/>
      <c r="EN840" s="133"/>
      <c r="EO840" s="133"/>
      <c r="EP840" s="133"/>
      <c r="EQ840" s="133"/>
      <c r="ER840" s="133"/>
      <c r="ES840" s="133"/>
      <c r="ET840" s="133"/>
      <c r="EU840" s="133"/>
      <c r="EV840" s="133"/>
      <c r="EW840" s="133"/>
      <c r="EX840" s="133"/>
      <c r="EY840" s="133"/>
      <c r="EZ840" s="133"/>
      <c r="FA840" s="133"/>
      <c r="FB840" s="133"/>
      <c r="FC840" s="133"/>
      <c r="FD840" s="133"/>
      <c r="FE840" s="133"/>
      <c r="FF840" s="133"/>
      <c r="FG840" s="133"/>
      <c r="FH840" s="133"/>
      <c r="FI840" s="133"/>
      <c r="FJ840" s="133"/>
      <c r="FK840" s="133"/>
      <c r="FL840" s="133"/>
      <c r="FM840" s="133"/>
      <c r="FN840" s="133"/>
      <c r="FO840" s="133"/>
      <c r="FP840" s="133"/>
      <c r="FQ840" s="133"/>
      <c r="FR840" s="133"/>
      <c r="FS840" s="133"/>
      <c r="FT840" s="133"/>
      <c r="FU840" s="133"/>
      <c r="FV840" s="133"/>
      <c r="FW840" s="133"/>
      <c r="FX840" s="133"/>
      <c r="FY840" s="133"/>
      <c r="FZ840" s="133"/>
      <c r="GA840" s="133"/>
      <c r="GB840" s="133"/>
      <c r="GC840" s="133"/>
      <c r="GD840" s="133"/>
      <c r="GE840" s="133"/>
      <c r="GF840" s="133"/>
      <c r="GG840" s="133"/>
      <c r="GH840" s="133"/>
      <c r="GI840" s="133"/>
      <c r="GJ840" s="133"/>
      <c r="GK840" s="133"/>
      <c r="GL840" s="133"/>
      <c r="GM840" s="133"/>
      <c r="GN840" s="133"/>
      <c r="GO840" s="133"/>
      <c r="GP840" s="133"/>
      <c r="GQ840" s="133"/>
      <c r="GR840" s="133"/>
      <c r="GS840" s="133"/>
    </row>
    <row r="841" spans="1:20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c r="AV841" s="133"/>
      <c r="AW841" s="133"/>
      <c r="AX841" s="133"/>
      <c r="AY841" s="133"/>
      <c r="AZ841" s="133"/>
      <c r="BA841" s="133"/>
      <c r="BB841" s="133"/>
      <c r="BC841" s="133"/>
      <c r="BD841" s="133"/>
      <c r="BE841" s="133"/>
      <c r="BF841" s="133"/>
      <c r="BG841" s="133"/>
      <c r="BH841" s="133"/>
      <c r="BI841" s="133"/>
      <c r="BJ841" s="133"/>
      <c r="BK841" s="133"/>
      <c r="BL841" s="133"/>
      <c r="BM841" s="133"/>
      <c r="BN841" s="133"/>
      <c r="BO841" s="133"/>
      <c r="BP841" s="133"/>
      <c r="BQ841" s="133"/>
      <c r="BR841" s="133"/>
      <c r="BS841" s="133"/>
      <c r="BT841" s="133"/>
      <c r="BU841" s="133"/>
      <c r="BV841" s="133"/>
      <c r="BW841" s="133"/>
      <c r="BX841" s="133"/>
      <c r="BY841" s="133"/>
      <c r="BZ841" s="133"/>
      <c r="CA841" s="133"/>
      <c r="CB841" s="133"/>
      <c r="CC841" s="133"/>
      <c r="CD841" s="133"/>
      <c r="CE841" s="133"/>
      <c r="CF841" s="133"/>
      <c r="CG841" s="133"/>
      <c r="CH841" s="133"/>
      <c r="CI841" s="133"/>
      <c r="CJ841" s="133"/>
      <c r="CK841" s="133"/>
      <c r="CL841" s="133"/>
      <c r="CM841" s="133"/>
      <c r="CN841" s="133"/>
      <c r="CO841" s="133"/>
      <c r="CP841" s="133"/>
      <c r="CQ841" s="133"/>
      <c r="CR841" s="133"/>
      <c r="CS841" s="133"/>
      <c r="CT841" s="133"/>
      <c r="CU841" s="133"/>
      <c r="CV841" s="133"/>
      <c r="CW841" s="133"/>
      <c r="CX841" s="133"/>
      <c r="CY841" s="133"/>
      <c r="CZ841" s="133"/>
      <c r="DA841" s="133"/>
      <c r="DB841" s="133"/>
      <c r="DC841" s="133"/>
      <c r="DD841" s="133"/>
      <c r="DE841" s="133"/>
      <c r="DF841" s="133"/>
      <c r="DG841" s="133"/>
      <c r="DH841" s="133"/>
      <c r="DI841" s="133"/>
      <c r="DJ841" s="133"/>
      <c r="DK841" s="133"/>
      <c r="DL841" s="133"/>
      <c r="DM841" s="133"/>
      <c r="DN841" s="133"/>
      <c r="DO841" s="133"/>
      <c r="DP841" s="133"/>
      <c r="DQ841" s="133"/>
      <c r="DR841" s="133"/>
      <c r="DS841" s="133"/>
      <c r="DT841" s="133"/>
      <c r="DU841" s="133"/>
      <c r="DV841" s="133"/>
      <c r="DW841" s="133"/>
      <c r="DX841" s="133"/>
      <c r="DY841" s="133"/>
      <c r="DZ841" s="133"/>
      <c r="EA841" s="133"/>
      <c r="EB841" s="133"/>
      <c r="EC841" s="133"/>
      <c r="ED841" s="133"/>
      <c r="EE841" s="133"/>
      <c r="EF841" s="133"/>
      <c r="EG841" s="133"/>
      <c r="EH841" s="133"/>
      <c r="EI841" s="133"/>
      <c r="EJ841" s="133"/>
      <c r="EK841" s="133"/>
      <c r="EL841" s="133"/>
      <c r="EM841" s="133"/>
      <c r="EN841" s="133"/>
      <c r="EO841" s="133"/>
      <c r="EP841" s="133"/>
      <c r="EQ841" s="133"/>
      <c r="ER841" s="133"/>
      <c r="ES841" s="133"/>
      <c r="ET841" s="133"/>
      <c r="EU841" s="133"/>
      <c r="EV841" s="133"/>
      <c r="EW841" s="133"/>
      <c r="EX841" s="133"/>
      <c r="EY841" s="133"/>
      <c r="EZ841" s="133"/>
      <c r="FA841" s="133"/>
      <c r="FB841" s="133"/>
      <c r="FC841" s="133"/>
      <c r="FD841" s="133"/>
      <c r="FE841" s="133"/>
      <c r="FF841" s="133"/>
      <c r="FG841" s="133"/>
      <c r="FH841" s="133"/>
      <c r="FI841" s="133"/>
      <c r="FJ841" s="133"/>
      <c r="FK841" s="133"/>
      <c r="FL841" s="133"/>
      <c r="FM841" s="133"/>
      <c r="FN841" s="133"/>
      <c r="FO841" s="133"/>
      <c r="FP841" s="133"/>
      <c r="FQ841" s="133"/>
      <c r="FR841" s="133"/>
      <c r="FS841" s="133"/>
      <c r="FT841" s="133"/>
      <c r="FU841" s="133"/>
      <c r="FV841" s="133"/>
      <c r="FW841" s="133"/>
      <c r="FX841" s="133"/>
      <c r="FY841" s="133"/>
      <c r="FZ841" s="133"/>
      <c r="GA841" s="133"/>
      <c r="GB841" s="133"/>
      <c r="GC841" s="133"/>
      <c r="GD841" s="133"/>
      <c r="GE841" s="133"/>
      <c r="GF841" s="133"/>
      <c r="GG841" s="133"/>
      <c r="GH841" s="133"/>
      <c r="GI841" s="133"/>
      <c r="GJ841" s="133"/>
      <c r="GK841" s="133"/>
      <c r="GL841" s="133"/>
      <c r="GM841" s="133"/>
      <c r="GN841" s="133"/>
      <c r="GO841" s="133"/>
      <c r="GP841" s="133"/>
      <c r="GQ841" s="133"/>
      <c r="GR841" s="133"/>
      <c r="GS841" s="133"/>
    </row>
    <row r="842" spans="1:20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c r="AV842" s="133"/>
      <c r="AW842" s="133"/>
      <c r="AX842" s="133"/>
      <c r="AY842" s="133"/>
      <c r="AZ842" s="133"/>
      <c r="BA842" s="133"/>
      <c r="BB842" s="133"/>
      <c r="BC842" s="133"/>
      <c r="BD842" s="133"/>
      <c r="BE842" s="133"/>
      <c r="BF842" s="133"/>
      <c r="BG842" s="133"/>
      <c r="BH842" s="133"/>
      <c r="BI842" s="133"/>
      <c r="BJ842" s="133"/>
      <c r="BK842" s="133"/>
      <c r="BL842" s="133"/>
      <c r="BM842" s="133"/>
      <c r="BN842" s="133"/>
      <c r="BO842" s="133"/>
      <c r="BP842" s="133"/>
      <c r="BQ842" s="133"/>
      <c r="BR842" s="133"/>
      <c r="BS842" s="133"/>
      <c r="BT842" s="133"/>
      <c r="BU842" s="133"/>
      <c r="BV842" s="133"/>
      <c r="BW842" s="133"/>
      <c r="BX842" s="133"/>
      <c r="BY842" s="133"/>
      <c r="BZ842" s="133"/>
      <c r="CA842" s="133"/>
      <c r="CB842" s="133"/>
      <c r="CC842" s="133"/>
      <c r="CD842" s="133"/>
      <c r="CE842" s="133"/>
      <c r="CF842" s="133"/>
      <c r="CG842" s="133"/>
      <c r="CH842" s="133"/>
      <c r="CI842" s="133"/>
      <c r="CJ842" s="133"/>
      <c r="CK842" s="133"/>
      <c r="CL842" s="133"/>
      <c r="CM842" s="133"/>
      <c r="CN842" s="133"/>
      <c r="CO842" s="133"/>
      <c r="CP842" s="133"/>
      <c r="CQ842" s="133"/>
      <c r="CR842" s="133"/>
      <c r="CS842" s="133"/>
      <c r="CT842" s="133"/>
      <c r="CU842" s="133"/>
      <c r="CV842" s="133"/>
      <c r="CW842" s="133"/>
      <c r="CX842" s="133"/>
      <c r="CY842" s="133"/>
      <c r="CZ842" s="133"/>
      <c r="DA842" s="133"/>
      <c r="DB842" s="133"/>
      <c r="DC842" s="133"/>
      <c r="DD842" s="133"/>
      <c r="DE842" s="133"/>
      <c r="DF842" s="133"/>
      <c r="DG842" s="133"/>
      <c r="DH842" s="133"/>
      <c r="DI842" s="133"/>
      <c r="DJ842" s="133"/>
      <c r="DK842" s="133"/>
      <c r="DL842" s="133"/>
      <c r="DM842" s="133"/>
      <c r="DN842" s="133"/>
      <c r="DO842" s="133"/>
      <c r="DP842" s="133"/>
      <c r="DQ842" s="133"/>
      <c r="DR842" s="133"/>
      <c r="DS842" s="133"/>
      <c r="DT842" s="133"/>
      <c r="DU842" s="133"/>
      <c r="DV842" s="133"/>
      <c r="DW842" s="133"/>
      <c r="DX842" s="133"/>
      <c r="DY842" s="133"/>
      <c r="DZ842" s="133"/>
      <c r="EA842" s="133"/>
      <c r="EB842" s="133"/>
      <c r="EC842" s="133"/>
      <c r="ED842" s="133"/>
      <c r="EE842" s="133"/>
      <c r="EF842" s="133"/>
      <c r="EG842" s="133"/>
      <c r="EH842" s="133"/>
      <c r="EI842" s="133"/>
      <c r="EJ842" s="133"/>
      <c r="EK842" s="133"/>
      <c r="EL842" s="133"/>
      <c r="EM842" s="133"/>
      <c r="EN842" s="133"/>
      <c r="EO842" s="133"/>
      <c r="EP842" s="133"/>
      <c r="EQ842" s="133"/>
      <c r="ER842" s="133"/>
      <c r="ES842" s="133"/>
      <c r="ET842" s="133"/>
      <c r="EU842" s="133"/>
      <c r="EV842" s="133"/>
      <c r="EW842" s="133"/>
      <c r="EX842" s="133"/>
      <c r="EY842" s="133"/>
      <c r="EZ842" s="133"/>
      <c r="FA842" s="133"/>
      <c r="FB842" s="133"/>
      <c r="FC842" s="133"/>
      <c r="FD842" s="133"/>
      <c r="FE842" s="133"/>
      <c r="FF842" s="133"/>
      <c r="FG842" s="133"/>
      <c r="FH842" s="133"/>
      <c r="FI842" s="133"/>
      <c r="FJ842" s="133"/>
      <c r="FK842" s="133"/>
      <c r="FL842" s="133"/>
      <c r="FM842" s="133"/>
      <c r="FN842" s="133"/>
      <c r="FO842" s="133"/>
      <c r="FP842" s="133"/>
      <c r="FQ842" s="133"/>
      <c r="FR842" s="133"/>
      <c r="FS842" s="133"/>
      <c r="FT842" s="133"/>
      <c r="FU842" s="133"/>
      <c r="FV842" s="133"/>
      <c r="FW842" s="133"/>
      <c r="FX842" s="133"/>
      <c r="FY842" s="133"/>
      <c r="FZ842" s="133"/>
      <c r="GA842" s="133"/>
      <c r="GB842" s="133"/>
      <c r="GC842" s="133"/>
      <c r="GD842" s="133"/>
      <c r="GE842" s="133"/>
      <c r="GF842" s="133"/>
      <c r="GG842" s="133"/>
      <c r="GH842" s="133"/>
      <c r="GI842" s="133"/>
      <c r="GJ842" s="133"/>
      <c r="GK842" s="133"/>
      <c r="GL842" s="133"/>
      <c r="GM842" s="133"/>
      <c r="GN842" s="133"/>
      <c r="GO842" s="133"/>
      <c r="GP842" s="133"/>
      <c r="GQ842" s="133"/>
      <c r="GR842" s="133"/>
      <c r="GS842" s="133"/>
    </row>
    <row r="843" spans="1:20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c r="AV843" s="133"/>
      <c r="AW843" s="133"/>
      <c r="AX843" s="133"/>
      <c r="AY843" s="133"/>
      <c r="AZ843" s="133"/>
      <c r="BA843" s="133"/>
      <c r="BB843" s="133"/>
      <c r="BC843" s="133"/>
      <c r="BD843" s="133"/>
      <c r="BE843" s="133"/>
      <c r="BF843" s="133"/>
      <c r="BG843" s="133"/>
      <c r="BH843" s="133"/>
      <c r="BI843" s="133"/>
      <c r="BJ843" s="133"/>
      <c r="BK843" s="133"/>
      <c r="BL843" s="133"/>
      <c r="BM843" s="133"/>
      <c r="BN843" s="133"/>
      <c r="BO843" s="133"/>
      <c r="BP843" s="133"/>
      <c r="BQ843" s="133"/>
      <c r="BR843" s="133"/>
      <c r="BS843" s="133"/>
      <c r="BT843" s="133"/>
      <c r="BU843" s="133"/>
      <c r="BV843" s="133"/>
      <c r="BW843" s="133"/>
      <c r="BX843" s="133"/>
      <c r="BY843" s="133"/>
      <c r="BZ843" s="133"/>
      <c r="CA843" s="133"/>
      <c r="CB843" s="133"/>
      <c r="CC843" s="133"/>
      <c r="CD843" s="133"/>
      <c r="CE843" s="133"/>
      <c r="CF843" s="133"/>
      <c r="CG843" s="133"/>
      <c r="CH843" s="133"/>
      <c r="CI843" s="133"/>
      <c r="CJ843" s="133"/>
      <c r="CK843" s="133"/>
      <c r="CL843" s="133"/>
      <c r="CM843" s="133"/>
      <c r="CN843" s="133"/>
      <c r="CO843" s="133"/>
      <c r="CP843" s="133"/>
      <c r="CQ843" s="133"/>
      <c r="CR843" s="133"/>
      <c r="CS843" s="133"/>
      <c r="CT843" s="133"/>
      <c r="CU843" s="133"/>
      <c r="CV843" s="133"/>
      <c r="CW843" s="133"/>
      <c r="CX843" s="133"/>
      <c r="CY843" s="133"/>
      <c r="CZ843" s="133"/>
      <c r="DA843" s="133"/>
      <c r="DB843" s="133"/>
      <c r="DC843" s="133"/>
      <c r="DD843" s="133"/>
      <c r="DE843" s="133"/>
      <c r="DF843" s="133"/>
      <c r="DG843" s="133"/>
      <c r="DH843" s="133"/>
      <c r="DI843" s="133"/>
      <c r="DJ843" s="133"/>
      <c r="DK843" s="133"/>
      <c r="DL843" s="133"/>
      <c r="DM843" s="133"/>
      <c r="DN843" s="133"/>
      <c r="DO843" s="133"/>
      <c r="DP843" s="133"/>
      <c r="DQ843" s="133"/>
      <c r="DR843" s="133"/>
      <c r="DS843" s="133"/>
      <c r="DT843" s="133"/>
      <c r="DU843" s="133"/>
      <c r="DV843" s="133"/>
      <c r="DW843" s="133"/>
      <c r="DX843" s="133"/>
      <c r="DY843" s="133"/>
      <c r="DZ843" s="133"/>
      <c r="EA843" s="133"/>
      <c r="EB843" s="133"/>
      <c r="EC843" s="133"/>
      <c r="ED843" s="133"/>
      <c r="EE843" s="133"/>
      <c r="EF843" s="133"/>
      <c r="EG843" s="133"/>
      <c r="EH843" s="133"/>
      <c r="EI843" s="133"/>
      <c r="EJ843" s="133"/>
      <c r="EK843" s="133"/>
      <c r="EL843" s="133"/>
      <c r="EM843" s="133"/>
      <c r="EN843" s="133"/>
      <c r="EO843" s="133"/>
      <c r="EP843" s="133"/>
      <c r="EQ843" s="133"/>
      <c r="ER843" s="133"/>
      <c r="ES843" s="133"/>
      <c r="ET843" s="133"/>
      <c r="EU843" s="133"/>
      <c r="EV843" s="133"/>
      <c r="EW843" s="133"/>
      <c r="EX843" s="133"/>
      <c r="EY843" s="133"/>
      <c r="EZ843" s="133"/>
      <c r="FA843" s="133"/>
      <c r="FB843" s="133"/>
      <c r="FC843" s="133"/>
      <c r="FD843" s="133"/>
      <c r="FE843" s="133"/>
      <c r="FF843" s="133"/>
      <c r="FG843" s="133"/>
      <c r="FH843" s="133"/>
      <c r="FI843" s="133"/>
      <c r="FJ843" s="133"/>
      <c r="FK843" s="133"/>
      <c r="FL843" s="133"/>
      <c r="FM843" s="133"/>
      <c r="FN843" s="133"/>
      <c r="FO843" s="133"/>
      <c r="FP843" s="133"/>
      <c r="FQ843" s="133"/>
      <c r="FR843" s="133"/>
      <c r="FS843" s="133"/>
      <c r="FT843" s="133"/>
      <c r="FU843" s="133"/>
      <c r="FV843" s="133"/>
      <c r="FW843" s="133"/>
      <c r="FX843" s="133"/>
      <c r="FY843" s="133"/>
      <c r="FZ843" s="133"/>
      <c r="GA843" s="133"/>
      <c r="GB843" s="133"/>
      <c r="GC843" s="133"/>
      <c r="GD843" s="133"/>
      <c r="GE843" s="133"/>
      <c r="GF843" s="133"/>
      <c r="GG843" s="133"/>
      <c r="GH843" s="133"/>
      <c r="GI843" s="133"/>
      <c r="GJ843" s="133"/>
      <c r="GK843" s="133"/>
      <c r="GL843" s="133"/>
      <c r="GM843" s="133"/>
      <c r="GN843" s="133"/>
      <c r="GO843" s="133"/>
      <c r="GP843" s="133"/>
      <c r="GQ843" s="133"/>
      <c r="GR843" s="133"/>
      <c r="GS843" s="133"/>
    </row>
    <row r="844" spans="1:20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c r="AV844" s="133"/>
      <c r="AW844" s="133"/>
      <c r="AX844" s="133"/>
      <c r="AY844" s="133"/>
      <c r="AZ844" s="133"/>
      <c r="BA844" s="133"/>
      <c r="BB844" s="133"/>
      <c r="BC844" s="133"/>
      <c r="BD844" s="133"/>
      <c r="BE844" s="133"/>
      <c r="BF844" s="133"/>
      <c r="BG844" s="133"/>
      <c r="BH844" s="133"/>
      <c r="BI844" s="133"/>
      <c r="BJ844" s="133"/>
      <c r="BK844" s="133"/>
      <c r="BL844" s="133"/>
      <c r="BM844" s="133"/>
      <c r="BN844" s="133"/>
      <c r="BO844" s="133"/>
      <c r="BP844" s="133"/>
      <c r="BQ844" s="133"/>
      <c r="BR844" s="133"/>
      <c r="BS844" s="133"/>
      <c r="BT844" s="133"/>
      <c r="BU844" s="133"/>
      <c r="BV844" s="133"/>
      <c r="BW844" s="133"/>
      <c r="BX844" s="133"/>
      <c r="BY844" s="133"/>
      <c r="BZ844" s="133"/>
      <c r="CA844" s="133"/>
      <c r="CB844" s="133"/>
      <c r="CC844" s="133"/>
      <c r="CD844" s="133"/>
      <c r="CE844" s="133"/>
      <c r="CF844" s="133"/>
      <c r="CG844" s="133"/>
      <c r="CH844" s="133"/>
      <c r="CI844" s="133"/>
      <c r="CJ844" s="133"/>
      <c r="CK844" s="133"/>
      <c r="CL844" s="133"/>
      <c r="CM844" s="133"/>
      <c r="CN844" s="133"/>
      <c r="CO844" s="133"/>
      <c r="CP844" s="133"/>
      <c r="CQ844" s="133"/>
      <c r="CR844" s="133"/>
      <c r="CS844" s="133"/>
      <c r="CT844" s="133"/>
      <c r="CU844" s="133"/>
      <c r="CV844" s="133"/>
      <c r="CW844" s="133"/>
      <c r="CX844" s="133"/>
      <c r="CY844" s="133"/>
      <c r="CZ844" s="133"/>
      <c r="DA844" s="133"/>
      <c r="DB844" s="133"/>
      <c r="DC844" s="133"/>
      <c r="DD844" s="133"/>
      <c r="DE844" s="133"/>
      <c r="DF844" s="133"/>
      <c r="DG844" s="133"/>
      <c r="DH844" s="133"/>
      <c r="DI844" s="133"/>
      <c r="DJ844" s="133"/>
      <c r="DK844" s="133"/>
      <c r="DL844" s="133"/>
      <c r="DM844" s="133"/>
      <c r="DN844" s="133"/>
      <c r="DO844" s="133"/>
      <c r="DP844" s="133"/>
      <c r="DQ844" s="133"/>
      <c r="DR844" s="133"/>
      <c r="DS844" s="133"/>
      <c r="DT844" s="133"/>
      <c r="DU844" s="133"/>
      <c r="DV844" s="133"/>
      <c r="DW844" s="133"/>
      <c r="DX844" s="133"/>
      <c r="DY844" s="133"/>
      <c r="DZ844" s="133"/>
      <c r="EA844" s="133"/>
      <c r="EB844" s="133"/>
      <c r="EC844" s="133"/>
      <c r="ED844" s="133"/>
      <c r="EE844" s="133"/>
      <c r="EF844" s="133"/>
      <c r="EG844" s="133"/>
      <c r="EH844" s="133"/>
      <c r="EI844" s="133"/>
      <c r="EJ844" s="133"/>
      <c r="EK844" s="133"/>
      <c r="EL844" s="133"/>
      <c r="EM844" s="133"/>
      <c r="EN844" s="133"/>
      <c r="EO844" s="133"/>
      <c r="EP844" s="133"/>
      <c r="EQ844" s="133"/>
      <c r="ER844" s="133"/>
      <c r="ES844" s="133"/>
      <c r="ET844" s="133"/>
      <c r="EU844" s="133"/>
      <c r="EV844" s="133"/>
      <c r="EW844" s="133"/>
      <c r="EX844" s="133"/>
      <c r="EY844" s="133"/>
      <c r="EZ844" s="133"/>
      <c r="FA844" s="133"/>
      <c r="FB844" s="133"/>
      <c r="FC844" s="133"/>
      <c r="FD844" s="133"/>
      <c r="FE844" s="133"/>
      <c r="FF844" s="133"/>
      <c r="FG844" s="133"/>
      <c r="FH844" s="133"/>
      <c r="FI844" s="133"/>
      <c r="FJ844" s="133"/>
      <c r="FK844" s="133"/>
      <c r="FL844" s="133"/>
      <c r="FM844" s="133"/>
      <c r="FN844" s="133"/>
      <c r="FO844" s="133"/>
      <c r="FP844" s="133"/>
      <c r="FQ844" s="133"/>
      <c r="FR844" s="133"/>
      <c r="FS844" s="133"/>
      <c r="FT844" s="133"/>
      <c r="FU844" s="133"/>
      <c r="FV844" s="133"/>
      <c r="FW844" s="133"/>
      <c r="FX844" s="133"/>
      <c r="FY844" s="133"/>
      <c r="FZ844" s="133"/>
      <c r="GA844" s="133"/>
      <c r="GB844" s="133"/>
      <c r="GC844" s="133"/>
      <c r="GD844" s="133"/>
      <c r="GE844" s="133"/>
      <c r="GF844" s="133"/>
      <c r="GG844" s="133"/>
      <c r="GH844" s="133"/>
      <c r="GI844" s="133"/>
      <c r="GJ844" s="133"/>
      <c r="GK844" s="133"/>
      <c r="GL844" s="133"/>
      <c r="GM844" s="133"/>
      <c r="GN844" s="133"/>
      <c r="GO844" s="133"/>
      <c r="GP844" s="133"/>
      <c r="GQ844" s="133"/>
      <c r="GR844" s="133"/>
      <c r="GS844" s="133"/>
    </row>
    <row r="845" spans="1:20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c r="AV845" s="133"/>
      <c r="AW845" s="133"/>
      <c r="AX845" s="133"/>
      <c r="AY845" s="133"/>
      <c r="AZ845" s="133"/>
      <c r="BA845" s="133"/>
      <c r="BB845" s="133"/>
      <c r="BC845" s="133"/>
      <c r="BD845" s="133"/>
      <c r="BE845" s="133"/>
      <c r="BF845" s="133"/>
      <c r="BG845" s="133"/>
      <c r="BH845" s="133"/>
      <c r="BI845" s="133"/>
      <c r="BJ845" s="133"/>
      <c r="BK845" s="133"/>
      <c r="BL845" s="133"/>
      <c r="BM845" s="133"/>
      <c r="BN845" s="133"/>
      <c r="BO845" s="133"/>
      <c r="BP845" s="133"/>
      <c r="BQ845" s="133"/>
      <c r="BR845" s="133"/>
      <c r="BS845" s="133"/>
      <c r="BT845" s="133"/>
      <c r="BU845" s="133"/>
      <c r="BV845" s="133"/>
      <c r="BW845" s="133"/>
      <c r="BX845" s="133"/>
      <c r="BY845" s="133"/>
      <c r="BZ845" s="133"/>
      <c r="CA845" s="133"/>
      <c r="CB845" s="133"/>
      <c r="CC845" s="133"/>
      <c r="CD845" s="133"/>
      <c r="CE845" s="133"/>
      <c r="CF845" s="133"/>
      <c r="CG845" s="133"/>
      <c r="CH845" s="133"/>
      <c r="CI845" s="133"/>
      <c r="CJ845" s="133"/>
      <c r="CK845" s="133"/>
      <c r="CL845" s="133"/>
      <c r="CM845" s="133"/>
      <c r="CN845" s="133"/>
      <c r="CO845" s="133"/>
      <c r="CP845" s="133"/>
      <c r="CQ845" s="133"/>
      <c r="CR845" s="133"/>
      <c r="CS845" s="133"/>
      <c r="CT845" s="133"/>
      <c r="CU845" s="133"/>
      <c r="CV845" s="133"/>
      <c r="CW845" s="133"/>
      <c r="CX845" s="133"/>
      <c r="CY845" s="133"/>
      <c r="CZ845" s="133"/>
      <c r="DA845" s="133"/>
      <c r="DB845" s="133"/>
      <c r="DC845" s="133"/>
      <c r="DD845" s="133"/>
      <c r="DE845" s="133"/>
      <c r="DF845" s="133"/>
      <c r="DG845" s="133"/>
      <c r="DH845" s="133"/>
      <c r="DI845" s="133"/>
      <c r="DJ845" s="133"/>
      <c r="DK845" s="133"/>
      <c r="DL845" s="133"/>
      <c r="DM845" s="133"/>
      <c r="DN845" s="133"/>
      <c r="DO845" s="133"/>
      <c r="DP845" s="133"/>
      <c r="DQ845" s="133"/>
      <c r="DR845" s="133"/>
      <c r="DS845" s="133"/>
      <c r="DT845" s="133"/>
      <c r="DU845" s="133"/>
      <c r="DV845" s="133"/>
      <c r="DW845" s="133"/>
      <c r="DX845" s="133"/>
      <c r="DY845" s="133"/>
      <c r="DZ845" s="133"/>
      <c r="EA845" s="133"/>
      <c r="EB845" s="133"/>
      <c r="EC845" s="133"/>
      <c r="ED845" s="133"/>
      <c r="EE845" s="133"/>
      <c r="EF845" s="133"/>
      <c r="EG845" s="133"/>
      <c r="EH845" s="133"/>
      <c r="EI845" s="133"/>
      <c r="EJ845" s="133"/>
      <c r="EK845" s="133"/>
      <c r="EL845" s="133"/>
      <c r="EM845" s="133"/>
      <c r="EN845" s="133"/>
      <c r="EO845" s="133"/>
      <c r="EP845" s="133"/>
      <c r="EQ845" s="133"/>
      <c r="ER845" s="133"/>
      <c r="ES845" s="133"/>
      <c r="ET845" s="133"/>
      <c r="EU845" s="133"/>
      <c r="EV845" s="133"/>
      <c r="EW845" s="133"/>
      <c r="EX845" s="133"/>
      <c r="EY845" s="133"/>
      <c r="EZ845" s="133"/>
      <c r="FA845" s="133"/>
      <c r="FB845" s="133"/>
      <c r="FC845" s="133"/>
      <c r="FD845" s="133"/>
      <c r="FE845" s="133"/>
      <c r="FF845" s="133"/>
      <c r="FG845" s="133"/>
      <c r="FH845" s="133"/>
      <c r="FI845" s="133"/>
      <c r="FJ845" s="133"/>
      <c r="FK845" s="133"/>
      <c r="FL845" s="133"/>
      <c r="FM845" s="133"/>
      <c r="FN845" s="133"/>
      <c r="FO845" s="133"/>
      <c r="FP845" s="133"/>
      <c r="FQ845" s="133"/>
      <c r="FR845" s="133"/>
      <c r="FS845" s="133"/>
      <c r="FT845" s="133"/>
      <c r="FU845" s="133"/>
      <c r="FV845" s="133"/>
      <c r="FW845" s="133"/>
      <c r="FX845" s="133"/>
      <c r="FY845" s="133"/>
      <c r="FZ845" s="133"/>
      <c r="GA845" s="133"/>
      <c r="GB845" s="133"/>
      <c r="GC845" s="133"/>
      <c r="GD845" s="133"/>
      <c r="GE845" s="133"/>
      <c r="GF845" s="133"/>
      <c r="GG845" s="133"/>
      <c r="GH845" s="133"/>
      <c r="GI845" s="133"/>
      <c r="GJ845" s="133"/>
      <c r="GK845" s="133"/>
      <c r="GL845" s="133"/>
      <c r="GM845" s="133"/>
      <c r="GN845" s="133"/>
      <c r="GO845" s="133"/>
      <c r="GP845" s="133"/>
      <c r="GQ845" s="133"/>
      <c r="GR845" s="133"/>
      <c r="GS845" s="133"/>
    </row>
    <row r="846" spans="1:20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c r="AV846" s="133"/>
      <c r="AW846" s="133"/>
      <c r="AX846" s="133"/>
      <c r="AY846" s="133"/>
      <c r="AZ846" s="133"/>
      <c r="BA846" s="133"/>
      <c r="BB846" s="133"/>
      <c r="BC846" s="133"/>
      <c r="BD846" s="133"/>
      <c r="BE846" s="133"/>
      <c r="BF846" s="133"/>
      <c r="BG846" s="133"/>
      <c r="BH846" s="133"/>
      <c r="BI846" s="133"/>
      <c r="BJ846" s="133"/>
      <c r="BK846" s="133"/>
      <c r="BL846" s="133"/>
      <c r="BM846" s="133"/>
      <c r="BN846" s="133"/>
      <c r="BO846" s="133"/>
      <c r="BP846" s="133"/>
      <c r="BQ846" s="133"/>
      <c r="BR846" s="133"/>
      <c r="BS846" s="133"/>
      <c r="BT846" s="133"/>
      <c r="BU846" s="133"/>
      <c r="BV846" s="133"/>
      <c r="BW846" s="133"/>
      <c r="BX846" s="133"/>
      <c r="BY846" s="133"/>
      <c r="BZ846" s="133"/>
      <c r="CA846" s="133"/>
      <c r="CB846" s="133"/>
      <c r="CC846" s="133"/>
      <c r="CD846" s="133"/>
      <c r="CE846" s="133"/>
      <c r="CF846" s="133"/>
      <c r="CG846" s="133"/>
      <c r="CH846" s="133"/>
      <c r="CI846" s="133"/>
      <c r="CJ846" s="133"/>
      <c r="CK846" s="133"/>
      <c r="CL846" s="133"/>
      <c r="CM846" s="133"/>
      <c r="CN846" s="133"/>
      <c r="CO846" s="133"/>
      <c r="CP846" s="133"/>
      <c r="CQ846" s="133"/>
      <c r="CR846" s="133"/>
      <c r="CS846" s="133"/>
      <c r="CT846" s="133"/>
      <c r="CU846" s="133"/>
      <c r="CV846" s="133"/>
      <c r="CW846" s="133"/>
      <c r="CX846" s="133"/>
      <c r="CY846" s="133"/>
      <c r="CZ846" s="133"/>
      <c r="DA846" s="133"/>
      <c r="DB846" s="133"/>
      <c r="DC846" s="133"/>
      <c r="DD846" s="133"/>
      <c r="DE846" s="133"/>
      <c r="DF846" s="133"/>
      <c r="DG846" s="133"/>
      <c r="DH846" s="133"/>
      <c r="DI846" s="133"/>
      <c r="DJ846" s="133"/>
      <c r="DK846" s="133"/>
      <c r="DL846" s="133"/>
      <c r="DM846" s="133"/>
      <c r="DN846" s="133"/>
      <c r="DO846" s="133"/>
      <c r="DP846" s="133"/>
      <c r="DQ846" s="133"/>
      <c r="DR846" s="133"/>
      <c r="DS846" s="133"/>
      <c r="DT846" s="133"/>
      <c r="DU846" s="133"/>
      <c r="DV846" s="133"/>
      <c r="DW846" s="133"/>
      <c r="DX846" s="133"/>
      <c r="DY846" s="133"/>
      <c r="DZ846" s="133"/>
      <c r="EA846" s="133"/>
      <c r="EB846" s="133"/>
      <c r="EC846" s="133"/>
      <c r="ED846" s="133"/>
      <c r="EE846" s="133"/>
      <c r="EF846" s="133"/>
      <c r="EG846" s="133"/>
      <c r="EH846" s="133"/>
      <c r="EI846" s="133"/>
      <c r="EJ846" s="133"/>
      <c r="EK846" s="133"/>
      <c r="EL846" s="133"/>
      <c r="EM846" s="133"/>
      <c r="EN846" s="133"/>
      <c r="EO846" s="133"/>
      <c r="EP846" s="133"/>
      <c r="EQ846" s="133"/>
      <c r="ER846" s="133"/>
      <c r="ES846" s="133"/>
      <c r="ET846" s="133"/>
      <c r="EU846" s="133"/>
      <c r="EV846" s="133"/>
      <c r="EW846" s="133"/>
      <c r="EX846" s="133"/>
      <c r="EY846" s="133"/>
      <c r="EZ846" s="133"/>
      <c r="FA846" s="133"/>
      <c r="FB846" s="133"/>
      <c r="FC846" s="133"/>
      <c r="FD846" s="133"/>
      <c r="FE846" s="133"/>
      <c r="FF846" s="133"/>
      <c r="FG846" s="133"/>
      <c r="FH846" s="133"/>
      <c r="FI846" s="133"/>
      <c r="FJ846" s="133"/>
      <c r="FK846" s="133"/>
      <c r="FL846" s="133"/>
      <c r="FM846" s="133"/>
      <c r="FN846" s="133"/>
      <c r="FO846" s="133"/>
      <c r="FP846" s="133"/>
      <c r="FQ846" s="133"/>
      <c r="FR846" s="133"/>
      <c r="FS846" s="133"/>
      <c r="FT846" s="133"/>
      <c r="FU846" s="133"/>
      <c r="FV846" s="133"/>
      <c r="FW846" s="133"/>
      <c r="FX846" s="133"/>
      <c r="FY846" s="133"/>
      <c r="FZ846" s="133"/>
      <c r="GA846" s="133"/>
      <c r="GB846" s="133"/>
      <c r="GC846" s="133"/>
      <c r="GD846" s="133"/>
      <c r="GE846" s="133"/>
      <c r="GF846" s="133"/>
      <c r="GG846" s="133"/>
      <c r="GH846" s="133"/>
      <c r="GI846" s="133"/>
      <c r="GJ846" s="133"/>
      <c r="GK846" s="133"/>
      <c r="GL846" s="133"/>
      <c r="GM846" s="133"/>
      <c r="GN846" s="133"/>
      <c r="GO846" s="133"/>
      <c r="GP846" s="133"/>
      <c r="GQ846" s="133"/>
      <c r="GR846" s="133"/>
      <c r="GS846" s="133"/>
    </row>
    <row r="847" spans="1:20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c r="AV847" s="133"/>
      <c r="AW847" s="133"/>
      <c r="AX847" s="133"/>
      <c r="AY847" s="133"/>
      <c r="AZ847" s="133"/>
      <c r="BA847" s="133"/>
      <c r="BB847" s="133"/>
      <c r="BC847" s="133"/>
      <c r="BD847" s="133"/>
      <c r="BE847" s="133"/>
      <c r="BF847" s="133"/>
      <c r="BG847" s="133"/>
      <c r="BH847" s="133"/>
      <c r="BI847" s="133"/>
      <c r="BJ847" s="133"/>
      <c r="BK847" s="133"/>
      <c r="BL847" s="133"/>
      <c r="BM847" s="133"/>
      <c r="BN847" s="133"/>
      <c r="BO847" s="133"/>
      <c r="BP847" s="133"/>
      <c r="BQ847" s="133"/>
      <c r="BR847" s="133"/>
      <c r="BS847" s="133"/>
      <c r="BT847" s="133"/>
      <c r="BU847" s="133"/>
      <c r="BV847" s="133"/>
      <c r="BW847" s="133"/>
      <c r="BX847" s="133"/>
      <c r="BY847" s="133"/>
      <c r="BZ847" s="133"/>
      <c r="CA847" s="133"/>
      <c r="CB847" s="133"/>
      <c r="CC847" s="133"/>
      <c r="CD847" s="133"/>
      <c r="CE847" s="133"/>
      <c r="CF847" s="133"/>
      <c r="CG847" s="133"/>
      <c r="CH847" s="133"/>
      <c r="CI847" s="133"/>
      <c r="CJ847" s="133"/>
      <c r="CK847" s="133"/>
      <c r="CL847" s="133"/>
      <c r="CM847" s="133"/>
      <c r="CN847" s="133"/>
      <c r="CO847" s="133"/>
      <c r="CP847" s="133"/>
      <c r="CQ847" s="133"/>
      <c r="CR847" s="133"/>
      <c r="CS847" s="133"/>
      <c r="CT847" s="133"/>
      <c r="CU847" s="133"/>
      <c r="CV847" s="133"/>
      <c r="CW847" s="133"/>
      <c r="CX847" s="133"/>
      <c r="CY847" s="133"/>
      <c r="CZ847" s="133"/>
      <c r="DA847" s="133"/>
      <c r="DB847" s="133"/>
      <c r="DC847" s="133"/>
      <c r="DD847" s="133"/>
      <c r="DE847" s="133"/>
      <c r="DF847" s="133"/>
      <c r="DG847" s="133"/>
      <c r="DH847" s="133"/>
      <c r="DI847" s="133"/>
      <c r="DJ847" s="133"/>
      <c r="DK847" s="133"/>
      <c r="DL847" s="133"/>
      <c r="DM847" s="133"/>
      <c r="DN847" s="133"/>
      <c r="DO847" s="133"/>
      <c r="DP847" s="133"/>
      <c r="DQ847" s="133"/>
      <c r="DR847" s="133"/>
      <c r="DS847" s="133"/>
      <c r="DT847" s="133"/>
      <c r="DU847" s="133"/>
      <c r="DV847" s="133"/>
      <c r="DW847" s="133"/>
      <c r="DX847" s="133"/>
      <c r="DY847" s="133"/>
      <c r="DZ847" s="133"/>
      <c r="EA847" s="133"/>
      <c r="EB847" s="133"/>
      <c r="EC847" s="133"/>
      <c r="ED847" s="133"/>
      <c r="EE847" s="133"/>
      <c r="EF847" s="133"/>
      <c r="EG847" s="133"/>
      <c r="EH847" s="133"/>
      <c r="EI847" s="133"/>
      <c r="EJ847" s="133"/>
      <c r="EK847" s="133"/>
      <c r="EL847" s="133"/>
      <c r="EM847" s="133"/>
      <c r="EN847" s="133"/>
      <c r="EO847" s="133"/>
      <c r="EP847" s="133"/>
      <c r="EQ847" s="133"/>
      <c r="ER847" s="133"/>
      <c r="ES847" s="133"/>
      <c r="ET847" s="133"/>
      <c r="EU847" s="133"/>
      <c r="EV847" s="133"/>
      <c r="EW847" s="133"/>
      <c r="EX847" s="133"/>
      <c r="EY847" s="133"/>
      <c r="EZ847" s="133"/>
      <c r="FA847" s="133"/>
      <c r="FB847" s="133"/>
      <c r="FC847" s="133"/>
      <c r="FD847" s="133"/>
      <c r="FE847" s="133"/>
      <c r="FF847" s="133"/>
      <c r="FG847" s="133"/>
      <c r="FH847" s="133"/>
      <c r="FI847" s="133"/>
      <c r="FJ847" s="133"/>
      <c r="FK847" s="133"/>
      <c r="FL847" s="133"/>
      <c r="FM847" s="133"/>
      <c r="FN847" s="133"/>
      <c r="FO847" s="133"/>
      <c r="FP847" s="133"/>
      <c r="FQ847" s="133"/>
      <c r="FR847" s="133"/>
      <c r="FS847" s="133"/>
      <c r="FT847" s="133"/>
      <c r="FU847" s="133"/>
      <c r="FV847" s="133"/>
      <c r="FW847" s="133"/>
      <c r="FX847" s="133"/>
      <c r="FY847" s="133"/>
      <c r="FZ847" s="133"/>
      <c r="GA847" s="133"/>
      <c r="GB847" s="133"/>
      <c r="GC847" s="133"/>
      <c r="GD847" s="133"/>
      <c r="GE847" s="133"/>
      <c r="GF847" s="133"/>
      <c r="GG847" s="133"/>
      <c r="GH847" s="133"/>
      <c r="GI847" s="133"/>
      <c r="GJ847" s="133"/>
      <c r="GK847" s="133"/>
      <c r="GL847" s="133"/>
      <c r="GM847" s="133"/>
      <c r="GN847" s="133"/>
      <c r="GO847" s="133"/>
      <c r="GP847" s="133"/>
      <c r="GQ847" s="133"/>
      <c r="GR847" s="133"/>
      <c r="GS847" s="133"/>
    </row>
    <row r="848" spans="1:20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c r="AV848" s="133"/>
      <c r="AW848" s="133"/>
      <c r="AX848" s="133"/>
      <c r="AY848" s="133"/>
      <c r="AZ848" s="133"/>
      <c r="BA848" s="133"/>
      <c r="BB848" s="133"/>
      <c r="BC848" s="133"/>
      <c r="BD848" s="133"/>
      <c r="BE848" s="133"/>
      <c r="BF848" s="133"/>
      <c r="BG848" s="133"/>
      <c r="BH848" s="133"/>
      <c r="BI848" s="133"/>
      <c r="BJ848" s="133"/>
      <c r="BK848" s="133"/>
      <c r="BL848" s="133"/>
      <c r="BM848" s="133"/>
      <c r="BN848" s="133"/>
      <c r="BO848" s="133"/>
      <c r="BP848" s="133"/>
      <c r="BQ848" s="133"/>
      <c r="BR848" s="133"/>
      <c r="BS848" s="133"/>
      <c r="BT848" s="133"/>
      <c r="BU848" s="133"/>
      <c r="BV848" s="133"/>
      <c r="BW848" s="133"/>
      <c r="BX848" s="133"/>
      <c r="BY848" s="133"/>
      <c r="BZ848" s="133"/>
      <c r="CA848" s="133"/>
      <c r="CB848" s="133"/>
      <c r="CC848" s="133"/>
      <c r="CD848" s="133"/>
      <c r="CE848" s="133"/>
      <c r="CF848" s="133"/>
      <c r="CG848" s="133"/>
      <c r="CH848" s="133"/>
      <c r="CI848" s="133"/>
      <c r="CJ848" s="133"/>
      <c r="CK848" s="133"/>
      <c r="CL848" s="133"/>
      <c r="CM848" s="133"/>
      <c r="CN848" s="133"/>
      <c r="CO848" s="133"/>
      <c r="CP848" s="133"/>
      <c r="CQ848" s="133"/>
      <c r="CR848" s="133"/>
      <c r="CS848" s="133"/>
      <c r="CT848" s="133"/>
      <c r="CU848" s="133"/>
      <c r="CV848" s="133"/>
      <c r="CW848" s="133"/>
      <c r="CX848" s="133"/>
      <c r="CY848" s="133"/>
      <c r="CZ848" s="133"/>
      <c r="DA848" s="133"/>
      <c r="DB848" s="133"/>
      <c r="DC848" s="133"/>
      <c r="DD848" s="133"/>
      <c r="DE848" s="133"/>
      <c r="DF848" s="133"/>
      <c r="DG848" s="133"/>
      <c r="DH848" s="133"/>
      <c r="DI848" s="133"/>
      <c r="DJ848" s="133"/>
      <c r="DK848" s="133"/>
      <c r="DL848" s="133"/>
      <c r="DM848" s="133"/>
      <c r="DN848" s="133"/>
      <c r="DO848" s="133"/>
      <c r="DP848" s="133"/>
      <c r="DQ848" s="133"/>
      <c r="DR848" s="133"/>
      <c r="DS848" s="133"/>
      <c r="DT848" s="133"/>
      <c r="DU848" s="133"/>
      <c r="DV848" s="133"/>
      <c r="DW848" s="133"/>
      <c r="DX848" s="133"/>
      <c r="DY848" s="133"/>
      <c r="DZ848" s="133"/>
      <c r="EA848" s="133"/>
      <c r="EB848" s="133"/>
      <c r="EC848" s="133"/>
      <c r="ED848" s="133"/>
      <c r="EE848" s="133"/>
      <c r="EF848" s="133"/>
      <c r="EG848" s="133"/>
      <c r="EH848" s="133"/>
      <c r="EI848" s="133"/>
      <c r="EJ848" s="133"/>
      <c r="EK848" s="133"/>
      <c r="EL848" s="133"/>
      <c r="EM848" s="133"/>
      <c r="EN848" s="133"/>
      <c r="EO848" s="133"/>
      <c r="EP848" s="133"/>
      <c r="EQ848" s="133"/>
      <c r="ER848" s="133"/>
      <c r="ES848" s="133"/>
      <c r="ET848" s="133"/>
      <c r="EU848" s="133"/>
      <c r="EV848" s="133"/>
      <c r="EW848" s="133"/>
      <c r="EX848" s="133"/>
      <c r="EY848" s="133"/>
      <c r="EZ848" s="133"/>
      <c r="FA848" s="133"/>
      <c r="FB848" s="133"/>
      <c r="FC848" s="133"/>
      <c r="FD848" s="133"/>
      <c r="FE848" s="133"/>
      <c r="FF848" s="133"/>
      <c r="FG848" s="133"/>
      <c r="FH848" s="133"/>
      <c r="FI848" s="133"/>
      <c r="FJ848" s="133"/>
      <c r="FK848" s="133"/>
      <c r="FL848" s="133"/>
      <c r="FM848" s="133"/>
      <c r="FN848" s="133"/>
      <c r="FO848" s="133"/>
      <c r="FP848" s="133"/>
      <c r="FQ848" s="133"/>
      <c r="FR848" s="133"/>
      <c r="FS848" s="133"/>
      <c r="FT848" s="133"/>
      <c r="FU848" s="133"/>
      <c r="FV848" s="133"/>
      <c r="FW848" s="133"/>
      <c r="FX848" s="133"/>
      <c r="FY848" s="133"/>
      <c r="FZ848" s="133"/>
      <c r="GA848" s="133"/>
      <c r="GB848" s="133"/>
      <c r="GC848" s="133"/>
      <c r="GD848" s="133"/>
      <c r="GE848" s="133"/>
      <c r="GF848" s="133"/>
      <c r="GG848" s="133"/>
      <c r="GH848" s="133"/>
      <c r="GI848" s="133"/>
      <c r="GJ848" s="133"/>
      <c r="GK848" s="133"/>
      <c r="GL848" s="133"/>
      <c r="GM848" s="133"/>
      <c r="GN848" s="133"/>
      <c r="GO848" s="133"/>
      <c r="GP848" s="133"/>
      <c r="GQ848" s="133"/>
      <c r="GR848" s="133"/>
      <c r="GS848" s="133"/>
    </row>
    <row r="849" spans="1:20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c r="AV849" s="133"/>
      <c r="AW849" s="133"/>
      <c r="AX849" s="133"/>
      <c r="AY849" s="133"/>
      <c r="AZ849" s="133"/>
      <c r="BA849" s="133"/>
      <c r="BB849" s="133"/>
      <c r="BC849" s="133"/>
      <c r="BD849" s="133"/>
      <c r="BE849" s="133"/>
      <c r="BF849" s="133"/>
      <c r="BG849" s="133"/>
      <c r="BH849" s="133"/>
      <c r="BI849" s="133"/>
      <c r="BJ849" s="133"/>
      <c r="BK849" s="133"/>
      <c r="BL849" s="133"/>
      <c r="BM849" s="133"/>
      <c r="BN849" s="133"/>
      <c r="BO849" s="133"/>
      <c r="BP849" s="133"/>
      <c r="BQ849" s="133"/>
      <c r="BR849" s="133"/>
      <c r="BS849" s="133"/>
      <c r="BT849" s="133"/>
      <c r="BU849" s="133"/>
      <c r="BV849" s="133"/>
      <c r="BW849" s="133"/>
      <c r="BX849" s="133"/>
      <c r="BY849" s="133"/>
      <c r="BZ849" s="133"/>
      <c r="CA849" s="133"/>
      <c r="CB849" s="133"/>
      <c r="CC849" s="133"/>
      <c r="CD849" s="133"/>
      <c r="CE849" s="133"/>
      <c r="CF849" s="133"/>
      <c r="CG849" s="133"/>
      <c r="CH849" s="133"/>
      <c r="CI849" s="133"/>
      <c r="CJ849" s="133"/>
      <c r="CK849" s="133"/>
      <c r="CL849" s="133"/>
      <c r="CM849" s="133"/>
      <c r="CN849" s="133"/>
      <c r="CO849" s="133"/>
      <c r="CP849" s="133"/>
      <c r="CQ849" s="133"/>
      <c r="CR849" s="133"/>
      <c r="CS849" s="133"/>
      <c r="CT849" s="133"/>
      <c r="CU849" s="133"/>
      <c r="CV849" s="133"/>
      <c r="CW849" s="133"/>
      <c r="CX849" s="133"/>
      <c r="CY849" s="133"/>
      <c r="CZ849" s="133"/>
      <c r="DA849" s="133"/>
      <c r="DB849" s="133"/>
      <c r="DC849" s="133"/>
      <c r="DD849" s="133"/>
      <c r="DE849" s="133"/>
      <c r="DF849" s="133"/>
      <c r="DG849" s="133"/>
      <c r="DH849" s="133"/>
      <c r="DI849" s="133"/>
      <c r="DJ849" s="133"/>
      <c r="DK849" s="133"/>
      <c r="DL849" s="133"/>
      <c r="DM849" s="133"/>
      <c r="DN849" s="133"/>
      <c r="DO849" s="133"/>
      <c r="DP849" s="133"/>
      <c r="DQ849" s="133"/>
      <c r="DR849" s="133"/>
      <c r="DS849" s="133"/>
      <c r="DT849" s="133"/>
      <c r="DU849" s="133"/>
      <c r="DV849" s="133"/>
      <c r="DW849" s="133"/>
      <c r="DX849" s="133"/>
      <c r="DY849" s="133"/>
      <c r="DZ849" s="133"/>
      <c r="EA849" s="133"/>
      <c r="EB849" s="133"/>
      <c r="EC849" s="133"/>
      <c r="ED849" s="133"/>
      <c r="EE849" s="133"/>
      <c r="EF849" s="133"/>
      <c r="EG849" s="133"/>
      <c r="EH849" s="133"/>
      <c r="EI849" s="133"/>
      <c r="EJ849" s="133"/>
      <c r="EK849" s="133"/>
      <c r="EL849" s="133"/>
      <c r="EM849" s="133"/>
      <c r="EN849" s="133"/>
      <c r="EO849" s="133"/>
      <c r="EP849" s="133"/>
      <c r="EQ849" s="133"/>
      <c r="ER849" s="133"/>
      <c r="ES849" s="133"/>
      <c r="ET849" s="133"/>
      <c r="EU849" s="133"/>
      <c r="EV849" s="133"/>
      <c r="EW849" s="133"/>
      <c r="EX849" s="133"/>
      <c r="EY849" s="133"/>
      <c r="EZ849" s="133"/>
      <c r="FA849" s="133"/>
      <c r="FB849" s="133"/>
      <c r="FC849" s="133"/>
      <c r="FD849" s="133"/>
      <c r="FE849" s="133"/>
      <c r="FF849" s="133"/>
      <c r="FG849" s="133"/>
      <c r="FH849" s="133"/>
      <c r="FI849" s="133"/>
      <c r="FJ849" s="133"/>
      <c r="FK849" s="133"/>
      <c r="FL849" s="133"/>
      <c r="FM849" s="133"/>
      <c r="FN849" s="133"/>
      <c r="FO849" s="133"/>
      <c r="FP849" s="133"/>
      <c r="FQ849" s="133"/>
      <c r="FR849" s="133"/>
      <c r="FS849" s="133"/>
      <c r="FT849" s="133"/>
      <c r="FU849" s="133"/>
      <c r="FV849" s="133"/>
      <c r="FW849" s="133"/>
      <c r="FX849" s="133"/>
      <c r="FY849" s="133"/>
      <c r="FZ849" s="133"/>
      <c r="GA849" s="133"/>
      <c r="GB849" s="133"/>
      <c r="GC849" s="133"/>
      <c r="GD849" s="133"/>
      <c r="GE849" s="133"/>
      <c r="GF849" s="133"/>
      <c r="GG849" s="133"/>
      <c r="GH849" s="133"/>
      <c r="GI849" s="133"/>
      <c r="GJ849" s="133"/>
      <c r="GK849" s="133"/>
      <c r="GL849" s="133"/>
      <c r="GM849" s="133"/>
      <c r="GN849" s="133"/>
      <c r="GO849" s="133"/>
      <c r="GP849" s="133"/>
      <c r="GQ849" s="133"/>
      <c r="GR849" s="133"/>
      <c r="GS849" s="133"/>
    </row>
    <row r="850" spans="1:20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c r="AV850" s="133"/>
      <c r="AW850" s="133"/>
      <c r="AX850" s="133"/>
      <c r="AY850" s="133"/>
      <c r="AZ850" s="133"/>
      <c r="BA850" s="133"/>
      <c r="BB850" s="133"/>
      <c r="BC850" s="133"/>
      <c r="BD850" s="133"/>
      <c r="BE850" s="133"/>
      <c r="BF850" s="133"/>
      <c r="BG850" s="133"/>
      <c r="BH850" s="133"/>
      <c r="BI850" s="133"/>
      <c r="BJ850" s="133"/>
      <c r="BK850" s="133"/>
      <c r="BL850" s="133"/>
      <c r="BM850" s="133"/>
      <c r="BN850" s="133"/>
      <c r="BO850" s="133"/>
      <c r="BP850" s="133"/>
      <c r="BQ850" s="133"/>
      <c r="BR850" s="133"/>
      <c r="BS850" s="133"/>
      <c r="BT850" s="133"/>
      <c r="BU850" s="133"/>
      <c r="BV850" s="133"/>
      <c r="BW850" s="133"/>
      <c r="BX850" s="133"/>
      <c r="BY850" s="133"/>
      <c r="BZ850" s="133"/>
      <c r="CA850" s="133"/>
      <c r="CB850" s="133"/>
      <c r="CC850" s="133"/>
      <c r="CD850" s="133"/>
      <c r="CE850" s="133"/>
      <c r="CF850" s="133"/>
      <c r="CG850" s="133"/>
      <c r="CH850" s="133"/>
      <c r="CI850" s="133"/>
      <c r="CJ850" s="133"/>
      <c r="CK850" s="133"/>
      <c r="CL850" s="133"/>
      <c r="CM850" s="133"/>
      <c r="CN850" s="133"/>
      <c r="CO850" s="133"/>
      <c r="CP850" s="133"/>
      <c r="CQ850" s="133"/>
      <c r="CR850" s="133"/>
      <c r="CS850" s="133"/>
      <c r="CT850" s="133"/>
      <c r="CU850" s="133"/>
      <c r="CV850" s="133"/>
      <c r="CW850" s="133"/>
      <c r="CX850" s="133"/>
      <c r="CY850" s="133"/>
      <c r="CZ850" s="133"/>
      <c r="DA850" s="133"/>
      <c r="DB850" s="133"/>
      <c r="DC850" s="133"/>
      <c r="DD850" s="133"/>
      <c r="DE850" s="133"/>
      <c r="DF850" s="133"/>
      <c r="DG850" s="133"/>
      <c r="DH850" s="133"/>
      <c r="DI850" s="133"/>
      <c r="DJ850" s="133"/>
      <c r="DK850" s="133"/>
      <c r="DL850" s="133"/>
      <c r="DM850" s="133"/>
      <c r="DN850" s="133"/>
      <c r="DO850" s="133"/>
      <c r="DP850" s="133"/>
      <c r="DQ850" s="133"/>
      <c r="DR850" s="133"/>
      <c r="DS850" s="133"/>
      <c r="DT850" s="133"/>
      <c r="DU850" s="133"/>
      <c r="DV850" s="133"/>
      <c r="DW850" s="133"/>
      <c r="DX850" s="133"/>
      <c r="DY850" s="133"/>
      <c r="DZ850" s="133"/>
      <c r="EA850" s="133"/>
      <c r="EB850" s="133"/>
      <c r="EC850" s="133"/>
      <c r="ED850" s="133"/>
      <c r="EE850" s="133"/>
      <c r="EF850" s="133"/>
      <c r="EG850" s="133"/>
      <c r="EH850" s="133"/>
      <c r="EI850" s="133"/>
      <c r="EJ850" s="133"/>
      <c r="EK850" s="133"/>
      <c r="EL850" s="133"/>
      <c r="EM850" s="133"/>
      <c r="EN850" s="133"/>
      <c r="EO850" s="133"/>
      <c r="EP850" s="133"/>
      <c r="EQ850" s="133"/>
      <c r="ER850" s="133"/>
      <c r="ES850" s="133"/>
      <c r="ET850" s="133"/>
      <c r="EU850" s="133"/>
      <c r="EV850" s="133"/>
      <c r="EW850" s="133"/>
      <c r="EX850" s="133"/>
      <c r="EY850" s="133"/>
      <c r="EZ850" s="133"/>
      <c r="FA850" s="133"/>
      <c r="FB850" s="133"/>
      <c r="FC850" s="133"/>
      <c r="FD850" s="133"/>
      <c r="FE850" s="133"/>
      <c r="FF850" s="133"/>
      <c r="FG850" s="133"/>
      <c r="FH850" s="133"/>
      <c r="FI850" s="133"/>
      <c r="FJ850" s="133"/>
      <c r="FK850" s="133"/>
      <c r="FL850" s="133"/>
      <c r="FM850" s="133"/>
      <c r="FN850" s="133"/>
      <c r="FO850" s="133"/>
      <c r="FP850" s="133"/>
      <c r="FQ850" s="133"/>
      <c r="FR850" s="133"/>
      <c r="FS850" s="133"/>
      <c r="FT850" s="133"/>
      <c r="FU850" s="133"/>
      <c r="FV850" s="133"/>
      <c r="FW850" s="133"/>
      <c r="FX850" s="133"/>
      <c r="FY850" s="133"/>
      <c r="FZ850" s="133"/>
      <c r="GA850" s="133"/>
      <c r="GB850" s="133"/>
      <c r="GC850" s="133"/>
      <c r="GD850" s="133"/>
      <c r="GE850" s="133"/>
      <c r="GF850" s="133"/>
      <c r="GG850" s="133"/>
      <c r="GH850" s="133"/>
      <c r="GI850" s="133"/>
      <c r="GJ850" s="133"/>
      <c r="GK850" s="133"/>
      <c r="GL850" s="133"/>
      <c r="GM850" s="133"/>
      <c r="GN850" s="133"/>
      <c r="GO850" s="133"/>
      <c r="GP850" s="133"/>
      <c r="GQ850" s="133"/>
      <c r="GR850" s="133"/>
      <c r="GS850" s="133"/>
    </row>
    <row r="851" spans="1:20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c r="AV851" s="133"/>
      <c r="AW851" s="133"/>
      <c r="AX851" s="133"/>
      <c r="AY851" s="133"/>
      <c r="AZ851" s="133"/>
      <c r="BA851" s="133"/>
      <c r="BB851" s="133"/>
      <c r="BC851" s="133"/>
      <c r="BD851" s="133"/>
      <c r="BE851" s="133"/>
      <c r="BF851" s="133"/>
      <c r="BG851" s="133"/>
      <c r="BH851" s="133"/>
      <c r="BI851" s="133"/>
      <c r="BJ851" s="133"/>
      <c r="BK851" s="133"/>
      <c r="BL851" s="133"/>
      <c r="BM851" s="133"/>
      <c r="BN851" s="133"/>
      <c r="BO851" s="133"/>
      <c r="BP851" s="133"/>
      <c r="BQ851" s="133"/>
      <c r="BR851" s="133"/>
      <c r="BS851" s="133"/>
      <c r="BT851" s="133"/>
      <c r="BU851" s="133"/>
      <c r="BV851" s="133"/>
      <c r="BW851" s="133"/>
      <c r="BX851" s="133"/>
      <c r="BY851" s="133"/>
      <c r="BZ851" s="133"/>
      <c r="CA851" s="133"/>
      <c r="CB851" s="133"/>
      <c r="CC851" s="133"/>
      <c r="CD851" s="133"/>
      <c r="CE851" s="133"/>
      <c r="CF851" s="133"/>
      <c r="CG851" s="133"/>
      <c r="CH851" s="133"/>
      <c r="CI851" s="133"/>
      <c r="CJ851" s="133"/>
      <c r="CK851" s="133"/>
      <c r="CL851" s="133"/>
      <c r="CM851" s="133"/>
      <c r="CN851" s="133"/>
      <c r="CO851" s="133"/>
      <c r="CP851" s="133"/>
      <c r="CQ851" s="133"/>
      <c r="CR851" s="133"/>
      <c r="CS851" s="133"/>
      <c r="CT851" s="133"/>
      <c r="CU851" s="133"/>
      <c r="CV851" s="133"/>
      <c r="CW851" s="133"/>
      <c r="CX851" s="133"/>
      <c r="CY851" s="133"/>
      <c r="CZ851" s="133"/>
      <c r="DA851" s="133"/>
      <c r="DB851" s="133"/>
      <c r="DC851" s="133"/>
      <c r="DD851" s="133"/>
      <c r="DE851" s="133"/>
      <c r="DF851" s="133"/>
      <c r="DG851" s="133"/>
      <c r="DH851" s="133"/>
      <c r="DI851" s="133"/>
      <c r="DJ851" s="133"/>
      <c r="DK851" s="133"/>
      <c r="DL851" s="133"/>
      <c r="DM851" s="133"/>
      <c r="DN851" s="133"/>
      <c r="DO851" s="133"/>
      <c r="DP851" s="133"/>
      <c r="DQ851" s="133"/>
      <c r="DR851" s="133"/>
      <c r="DS851" s="133"/>
      <c r="DT851" s="133"/>
      <c r="DU851" s="133"/>
      <c r="DV851" s="133"/>
      <c r="DW851" s="133"/>
      <c r="DX851" s="133"/>
      <c r="DY851" s="133"/>
      <c r="DZ851" s="133"/>
      <c r="EA851" s="133"/>
      <c r="EB851" s="133"/>
      <c r="EC851" s="133"/>
      <c r="ED851" s="133"/>
      <c r="EE851" s="133"/>
      <c r="EF851" s="133"/>
      <c r="EG851" s="133"/>
      <c r="EH851" s="133"/>
      <c r="EI851" s="133"/>
      <c r="EJ851" s="133"/>
      <c r="EK851" s="133"/>
      <c r="EL851" s="133"/>
      <c r="EM851" s="133"/>
      <c r="EN851" s="133"/>
      <c r="EO851" s="133"/>
      <c r="EP851" s="133"/>
      <c r="EQ851" s="133"/>
      <c r="ER851" s="133"/>
      <c r="ES851" s="133"/>
      <c r="ET851" s="133"/>
      <c r="EU851" s="133"/>
      <c r="EV851" s="133"/>
      <c r="EW851" s="133"/>
      <c r="EX851" s="133"/>
      <c r="EY851" s="133"/>
      <c r="EZ851" s="133"/>
      <c r="FA851" s="133"/>
      <c r="FB851" s="133"/>
      <c r="FC851" s="133"/>
      <c r="FD851" s="133"/>
      <c r="FE851" s="133"/>
      <c r="FF851" s="133"/>
      <c r="FG851" s="133"/>
      <c r="FH851" s="133"/>
      <c r="FI851" s="133"/>
      <c r="FJ851" s="133"/>
      <c r="FK851" s="133"/>
      <c r="FL851" s="133"/>
      <c r="FM851" s="133"/>
      <c r="FN851" s="133"/>
      <c r="FO851" s="133"/>
      <c r="FP851" s="133"/>
      <c r="FQ851" s="133"/>
      <c r="FR851" s="133"/>
      <c r="FS851" s="133"/>
      <c r="FT851" s="133"/>
      <c r="FU851" s="133"/>
      <c r="FV851" s="133"/>
      <c r="FW851" s="133"/>
      <c r="FX851" s="133"/>
      <c r="FY851" s="133"/>
      <c r="FZ851" s="133"/>
      <c r="GA851" s="133"/>
      <c r="GB851" s="133"/>
      <c r="GC851" s="133"/>
      <c r="GD851" s="133"/>
      <c r="GE851" s="133"/>
      <c r="GF851" s="133"/>
      <c r="GG851" s="133"/>
      <c r="GH851" s="133"/>
      <c r="GI851" s="133"/>
      <c r="GJ851" s="133"/>
      <c r="GK851" s="133"/>
      <c r="GL851" s="133"/>
      <c r="GM851" s="133"/>
      <c r="GN851" s="133"/>
      <c r="GO851" s="133"/>
      <c r="GP851" s="133"/>
      <c r="GQ851" s="133"/>
      <c r="GR851" s="133"/>
      <c r="GS851" s="133"/>
    </row>
    <row r="852" spans="1:20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c r="AV852" s="133"/>
      <c r="AW852" s="133"/>
      <c r="AX852" s="133"/>
      <c r="AY852" s="133"/>
      <c r="AZ852" s="133"/>
      <c r="BA852" s="133"/>
      <c r="BB852" s="133"/>
      <c r="BC852" s="133"/>
      <c r="BD852" s="133"/>
      <c r="BE852" s="133"/>
      <c r="BF852" s="133"/>
      <c r="BG852" s="133"/>
      <c r="BH852" s="133"/>
      <c r="BI852" s="133"/>
      <c r="BJ852" s="133"/>
      <c r="BK852" s="133"/>
      <c r="BL852" s="133"/>
      <c r="BM852" s="133"/>
      <c r="BN852" s="133"/>
      <c r="BO852" s="133"/>
      <c r="BP852" s="133"/>
      <c r="BQ852" s="133"/>
      <c r="BR852" s="133"/>
      <c r="BS852" s="133"/>
      <c r="BT852" s="133"/>
      <c r="BU852" s="133"/>
      <c r="BV852" s="133"/>
      <c r="BW852" s="133"/>
      <c r="BX852" s="133"/>
      <c r="BY852" s="133"/>
      <c r="BZ852" s="133"/>
      <c r="CA852" s="133"/>
      <c r="CB852" s="133"/>
      <c r="CC852" s="133"/>
      <c r="CD852" s="133"/>
      <c r="CE852" s="133"/>
      <c r="CF852" s="133"/>
      <c r="CG852" s="133"/>
      <c r="CH852" s="133"/>
      <c r="CI852" s="133"/>
      <c r="CJ852" s="133"/>
      <c r="CK852" s="133"/>
      <c r="CL852" s="133"/>
      <c r="CM852" s="133"/>
      <c r="CN852" s="133"/>
      <c r="CO852" s="133"/>
      <c r="CP852" s="133"/>
      <c r="CQ852" s="133"/>
      <c r="CR852" s="133"/>
      <c r="CS852" s="133"/>
      <c r="CT852" s="133"/>
      <c r="CU852" s="133"/>
      <c r="CV852" s="133"/>
      <c r="CW852" s="133"/>
      <c r="CX852" s="133"/>
      <c r="CY852" s="133"/>
      <c r="CZ852" s="133"/>
      <c r="DA852" s="133"/>
      <c r="DB852" s="133"/>
      <c r="DC852" s="133"/>
      <c r="DD852" s="133"/>
      <c r="DE852" s="133"/>
      <c r="DF852" s="133"/>
      <c r="DG852" s="133"/>
      <c r="DH852" s="133"/>
      <c r="DI852" s="133"/>
      <c r="DJ852" s="133"/>
      <c r="DK852" s="133"/>
      <c r="DL852" s="133"/>
      <c r="DM852" s="133"/>
      <c r="DN852" s="133"/>
      <c r="DO852" s="133"/>
      <c r="DP852" s="133"/>
      <c r="DQ852" s="133"/>
      <c r="DR852" s="133"/>
      <c r="DS852" s="133"/>
      <c r="DT852" s="133"/>
      <c r="DU852" s="133"/>
      <c r="DV852" s="133"/>
      <c r="DW852" s="133"/>
      <c r="DX852" s="133"/>
      <c r="DY852" s="133"/>
      <c r="DZ852" s="133"/>
      <c r="EA852" s="133"/>
      <c r="EB852" s="133"/>
      <c r="EC852" s="133"/>
      <c r="ED852" s="133"/>
      <c r="EE852" s="133"/>
      <c r="EF852" s="133"/>
      <c r="EG852" s="133"/>
      <c r="EH852" s="133"/>
      <c r="EI852" s="133"/>
      <c r="EJ852" s="133"/>
      <c r="EK852" s="133"/>
      <c r="EL852" s="133"/>
      <c r="EM852" s="133"/>
      <c r="EN852" s="133"/>
      <c r="EO852" s="133"/>
      <c r="EP852" s="133"/>
      <c r="EQ852" s="133"/>
      <c r="ER852" s="133"/>
      <c r="ES852" s="133"/>
      <c r="ET852" s="133"/>
      <c r="EU852" s="133"/>
      <c r="EV852" s="133"/>
      <c r="EW852" s="133"/>
      <c r="EX852" s="133"/>
      <c r="EY852" s="133"/>
      <c r="EZ852" s="133"/>
      <c r="FA852" s="133"/>
      <c r="FB852" s="133"/>
      <c r="FC852" s="133"/>
      <c r="FD852" s="133"/>
      <c r="FE852" s="133"/>
      <c r="FF852" s="133"/>
      <c r="FG852" s="133"/>
      <c r="FH852" s="133"/>
      <c r="FI852" s="133"/>
      <c r="FJ852" s="133"/>
      <c r="FK852" s="133"/>
      <c r="FL852" s="133"/>
      <c r="FM852" s="133"/>
      <c r="FN852" s="133"/>
      <c r="FO852" s="133"/>
      <c r="FP852" s="133"/>
      <c r="FQ852" s="133"/>
      <c r="FR852" s="133"/>
      <c r="FS852" s="133"/>
      <c r="FT852" s="133"/>
      <c r="FU852" s="133"/>
      <c r="FV852" s="133"/>
      <c r="FW852" s="133"/>
      <c r="FX852" s="133"/>
      <c r="FY852" s="133"/>
      <c r="FZ852" s="133"/>
      <c r="GA852" s="133"/>
      <c r="GB852" s="133"/>
      <c r="GC852" s="133"/>
      <c r="GD852" s="133"/>
      <c r="GE852" s="133"/>
      <c r="GF852" s="133"/>
      <c r="GG852" s="133"/>
      <c r="GH852" s="133"/>
      <c r="GI852" s="133"/>
      <c r="GJ852" s="133"/>
      <c r="GK852" s="133"/>
      <c r="GL852" s="133"/>
      <c r="GM852" s="133"/>
      <c r="GN852" s="133"/>
      <c r="GO852" s="133"/>
      <c r="GP852" s="133"/>
      <c r="GQ852" s="133"/>
      <c r="GR852" s="133"/>
      <c r="GS852" s="133"/>
    </row>
    <row r="853" spans="1:20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c r="AV853" s="133"/>
      <c r="AW853" s="133"/>
      <c r="AX853" s="133"/>
      <c r="AY853" s="133"/>
      <c r="AZ853" s="133"/>
      <c r="BA853" s="133"/>
      <c r="BB853" s="133"/>
      <c r="BC853" s="133"/>
      <c r="BD853" s="133"/>
      <c r="BE853" s="133"/>
      <c r="BF853" s="133"/>
      <c r="BG853" s="133"/>
      <c r="BH853" s="133"/>
      <c r="BI853" s="133"/>
      <c r="BJ853" s="133"/>
      <c r="BK853" s="133"/>
      <c r="BL853" s="133"/>
      <c r="BM853" s="133"/>
      <c r="BN853" s="133"/>
      <c r="BO853" s="133"/>
      <c r="BP853" s="133"/>
      <c r="BQ853" s="133"/>
      <c r="BR853" s="133"/>
      <c r="BS853" s="133"/>
      <c r="BT853" s="133"/>
      <c r="BU853" s="133"/>
      <c r="BV853" s="133"/>
      <c r="BW853" s="133"/>
      <c r="BX853" s="133"/>
      <c r="BY853" s="133"/>
      <c r="BZ853" s="133"/>
      <c r="CA853" s="133"/>
      <c r="CB853" s="133"/>
      <c r="CC853" s="133"/>
      <c r="CD853" s="133"/>
      <c r="CE853" s="133"/>
      <c r="CF853" s="133"/>
      <c r="CG853" s="133"/>
      <c r="CH853" s="133"/>
      <c r="CI853" s="133"/>
      <c r="CJ853" s="133"/>
      <c r="CK853" s="133"/>
      <c r="CL853" s="133"/>
      <c r="CM853" s="133"/>
      <c r="CN853" s="133"/>
      <c r="CO853" s="133"/>
      <c r="CP853" s="133"/>
      <c r="CQ853" s="133"/>
      <c r="CR853" s="133"/>
      <c r="CS853" s="133"/>
      <c r="CT853" s="133"/>
      <c r="CU853" s="133"/>
      <c r="CV853" s="133"/>
      <c r="CW853" s="133"/>
      <c r="CX853" s="133"/>
      <c r="CY853" s="133"/>
      <c r="CZ853" s="133"/>
      <c r="DA853" s="133"/>
      <c r="DB853" s="133"/>
      <c r="DC853" s="133"/>
      <c r="DD853" s="133"/>
      <c r="DE853" s="133"/>
      <c r="DF853" s="133"/>
      <c r="DG853" s="133"/>
      <c r="DH853" s="133"/>
      <c r="DI853" s="133"/>
      <c r="DJ853" s="133"/>
      <c r="DK853" s="133"/>
      <c r="DL853" s="133"/>
      <c r="DM853" s="133"/>
      <c r="DN853" s="133"/>
      <c r="DO853" s="133"/>
      <c r="DP853" s="133"/>
      <c r="DQ853" s="133"/>
      <c r="DR853" s="133"/>
      <c r="DS853" s="133"/>
      <c r="DT853" s="133"/>
      <c r="DU853" s="133"/>
      <c r="DV853" s="133"/>
      <c r="DW853" s="133"/>
      <c r="DX853" s="133"/>
      <c r="DY853" s="133"/>
      <c r="DZ853" s="133"/>
      <c r="EA853" s="133"/>
      <c r="EB853" s="133"/>
      <c r="EC853" s="133"/>
      <c r="ED853" s="133"/>
      <c r="EE853" s="133"/>
      <c r="EF853" s="133"/>
      <c r="EG853" s="133"/>
      <c r="EH853" s="133"/>
      <c r="EI853" s="133"/>
      <c r="EJ853" s="133"/>
      <c r="EK853" s="133"/>
      <c r="EL853" s="133"/>
      <c r="EM853" s="133"/>
      <c r="EN853" s="133"/>
      <c r="EO853" s="133"/>
      <c r="EP853" s="133"/>
      <c r="EQ853" s="133"/>
      <c r="ER853" s="133"/>
      <c r="ES853" s="133"/>
      <c r="ET853" s="133"/>
      <c r="EU853" s="133"/>
      <c r="EV853" s="133"/>
      <c r="EW853" s="133"/>
      <c r="EX853" s="133"/>
      <c r="EY853" s="133"/>
      <c r="EZ853" s="133"/>
      <c r="FA853" s="133"/>
      <c r="FB853" s="133"/>
      <c r="FC853" s="133"/>
      <c r="FD853" s="133"/>
      <c r="FE853" s="133"/>
      <c r="FF853" s="133"/>
      <c r="FG853" s="133"/>
      <c r="FH853" s="133"/>
      <c r="FI853" s="133"/>
      <c r="FJ853" s="133"/>
      <c r="FK853" s="133"/>
      <c r="FL853" s="133"/>
      <c r="FM853" s="133"/>
      <c r="FN853" s="133"/>
      <c r="FO853" s="133"/>
      <c r="FP853" s="133"/>
      <c r="FQ853" s="133"/>
      <c r="FR853" s="133"/>
      <c r="FS853" s="133"/>
      <c r="FT853" s="133"/>
      <c r="FU853" s="133"/>
      <c r="FV853" s="133"/>
      <c r="FW853" s="133"/>
      <c r="FX853" s="133"/>
      <c r="FY853" s="133"/>
      <c r="FZ853" s="133"/>
      <c r="GA853" s="133"/>
      <c r="GB853" s="133"/>
      <c r="GC853" s="133"/>
      <c r="GD853" s="133"/>
      <c r="GE853" s="133"/>
      <c r="GF853" s="133"/>
      <c r="GG853" s="133"/>
      <c r="GH853" s="133"/>
      <c r="GI853" s="133"/>
      <c r="GJ853" s="133"/>
      <c r="GK853" s="133"/>
      <c r="GL853" s="133"/>
      <c r="GM853" s="133"/>
      <c r="GN853" s="133"/>
      <c r="GO853" s="133"/>
      <c r="GP853" s="133"/>
      <c r="GQ853" s="133"/>
      <c r="GR853" s="133"/>
      <c r="GS853" s="133"/>
    </row>
    <row r="854" spans="1:20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c r="AV854" s="133"/>
      <c r="AW854" s="133"/>
      <c r="AX854" s="133"/>
      <c r="AY854" s="133"/>
      <c r="AZ854" s="133"/>
      <c r="BA854" s="133"/>
      <c r="BB854" s="133"/>
      <c r="BC854" s="133"/>
      <c r="BD854" s="133"/>
      <c r="BE854" s="133"/>
      <c r="BF854" s="133"/>
      <c r="BG854" s="133"/>
      <c r="BH854" s="133"/>
      <c r="BI854" s="133"/>
      <c r="BJ854" s="133"/>
      <c r="BK854" s="133"/>
      <c r="BL854" s="133"/>
      <c r="BM854" s="133"/>
      <c r="BN854" s="133"/>
      <c r="BO854" s="133"/>
      <c r="BP854" s="133"/>
      <c r="BQ854" s="133"/>
      <c r="BR854" s="133"/>
      <c r="BS854" s="133"/>
      <c r="BT854" s="133"/>
      <c r="BU854" s="133"/>
      <c r="BV854" s="133"/>
      <c r="BW854" s="133"/>
      <c r="BX854" s="133"/>
      <c r="BY854" s="133"/>
      <c r="BZ854" s="133"/>
      <c r="CA854" s="133"/>
      <c r="CB854" s="133"/>
      <c r="CC854" s="133"/>
      <c r="CD854" s="133"/>
      <c r="CE854" s="133"/>
      <c r="CF854" s="133"/>
      <c r="CG854" s="133"/>
      <c r="CH854" s="133"/>
      <c r="CI854" s="133"/>
      <c r="CJ854" s="133"/>
      <c r="CK854" s="133"/>
      <c r="CL854" s="133"/>
      <c r="CM854" s="133"/>
      <c r="CN854" s="133"/>
      <c r="CO854" s="133"/>
      <c r="CP854" s="133"/>
      <c r="CQ854" s="133"/>
      <c r="CR854" s="133"/>
      <c r="CS854" s="133"/>
      <c r="CT854" s="133"/>
      <c r="CU854" s="133"/>
      <c r="CV854" s="133"/>
      <c r="CW854" s="133"/>
      <c r="CX854" s="133"/>
      <c r="CY854" s="133"/>
      <c r="CZ854" s="133"/>
      <c r="DA854" s="133"/>
      <c r="DB854" s="133"/>
      <c r="DC854" s="133"/>
      <c r="DD854" s="133"/>
      <c r="DE854" s="133"/>
      <c r="DF854" s="133"/>
      <c r="DG854" s="133"/>
      <c r="DH854" s="133"/>
      <c r="DI854" s="133"/>
      <c r="DJ854" s="133"/>
      <c r="DK854" s="133"/>
      <c r="DL854" s="133"/>
      <c r="DM854" s="133"/>
      <c r="DN854" s="133"/>
      <c r="DO854" s="133"/>
      <c r="DP854" s="133"/>
      <c r="DQ854" s="133"/>
      <c r="DR854" s="133"/>
      <c r="DS854" s="133"/>
      <c r="DT854" s="133"/>
      <c r="DU854" s="133"/>
      <c r="DV854" s="133"/>
      <c r="DW854" s="133"/>
      <c r="DX854" s="133"/>
      <c r="DY854" s="133"/>
      <c r="DZ854" s="133"/>
      <c r="EA854" s="133"/>
      <c r="EB854" s="133"/>
      <c r="EC854" s="133"/>
      <c r="ED854" s="133"/>
      <c r="EE854" s="133"/>
      <c r="EF854" s="133"/>
      <c r="EG854" s="133"/>
      <c r="EH854" s="133"/>
      <c r="EI854" s="133"/>
      <c r="EJ854" s="133"/>
      <c r="EK854" s="133"/>
      <c r="EL854" s="133"/>
      <c r="EM854" s="133"/>
      <c r="EN854" s="133"/>
      <c r="EO854" s="133"/>
      <c r="EP854" s="133"/>
      <c r="EQ854" s="133"/>
      <c r="ER854" s="133"/>
      <c r="ES854" s="133"/>
      <c r="ET854" s="133"/>
      <c r="EU854" s="133"/>
      <c r="EV854" s="133"/>
      <c r="EW854" s="133"/>
      <c r="EX854" s="133"/>
      <c r="EY854" s="133"/>
      <c r="EZ854" s="133"/>
      <c r="FA854" s="133"/>
      <c r="FB854" s="133"/>
      <c r="FC854" s="133"/>
      <c r="FD854" s="133"/>
      <c r="FE854" s="133"/>
      <c r="FF854" s="133"/>
      <c r="FG854" s="133"/>
      <c r="FH854" s="133"/>
      <c r="FI854" s="133"/>
      <c r="FJ854" s="133"/>
      <c r="FK854" s="133"/>
      <c r="FL854" s="133"/>
      <c r="FM854" s="133"/>
      <c r="FN854" s="133"/>
      <c r="FO854" s="133"/>
      <c r="FP854" s="133"/>
      <c r="FQ854" s="133"/>
      <c r="FR854" s="133"/>
      <c r="FS854" s="133"/>
      <c r="FT854" s="133"/>
      <c r="FU854" s="133"/>
      <c r="FV854" s="133"/>
      <c r="FW854" s="133"/>
      <c r="FX854" s="133"/>
      <c r="FY854" s="133"/>
      <c r="FZ854" s="133"/>
      <c r="GA854" s="133"/>
      <c r="GB854" s="133"/>
      <c r="GC854" s="133"/>
      <c r="GD854" s="133"/>
      <c r="GE854" s="133"/>
      <c r="GF854" s="133"/>
      <c r="GG854" s="133"/>
      <c r="GH854" s="133"/>
      <c r="GI854" s="133"/>
      <c r="GJ854" s="133"/>
      <c r="GK854" s="133"/>
      <c r="GL854" s="133"/>
      <c r="GM854" s="133"/>
      <c r="GN854" s="133"/>
      <c r="GO854" s="133"/>
      <c r="GP854" s="133"/>
      <c r="GQ854" s="133"/>
      <c r="GR854" s="133"/>
      <c r="GS854" s="133"/>
    </row>
    <row r="855" spans="1:20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c r="AV855" s="133"/>
      <c r="AW855" s="133"/>
      <c r="AX855" s="133"/>
      <c r="AY855" s="133"/>
      <c r="AZ855" s="133"/>
      <c r="BA855" s="133"/>
      <c r="BB855" s="133"/>
      <c r="BC855" s="133"/>
      <c r="BD855" s="133"/>
      <c r="BE855" s="133"/>
      <c r="BF855" s="133"/>
      <c r="BG855" s="133"/>
      <c r="BH855" s="133"/>
      <c r="BI855" s="133"/>
      <c r="BJ855" s="133"/>
      <c r="BK855" s="133"/>
      <c r="BL855" s="133"/>
      <c r="BM855" s="133"/>
      <c r="BN855" s="133"/>
      <c r="BO855" s="133"/>
      <c r="BP855" s="133"/>
      <c r="BQ855" s="133"/>
      <c r="BR855" s="133"/>
      <c r="BS855" s="133"/>
      <c r="BT855" s="133"/>
      <c r="BU855" s="133"/>
      <c r="BV855" s="133"/>
      <c r="BW855" s="133"/>
      <c r="BX855" s="133"/>
      <c r="BY855" s="133"/>
      <c r="BZ855" s="133"/>
      <c r="CA855" s="133"/>
      <c r="CB855" s="133"/>
      <c r="CC855" s="133"/>
      <c r="CD855" s="133"/>
      <c r="CE855" s="133"/>
      <c r="CF855" s="133"/>
      <c r="CG855" s="133"/>
      <c r="CH855" s="133"/>
      <c r="CI855" s="133"/>
      <c r="CJ855" s="133"/>
      <c r="CK855" s="133"/>
      <c r="CL855" s="133"/>
      <c r="CM855" s="133"/>
      <c r="CN855" s="133"/>
      <c r="CO855" s="133"/>
      <c r="CP855" s="133"/>
      <c r="CQ855" s="133"/>
      <c r="CR855" s="133"/>
      <c r="CS855" s="133"/>
      <c r="CT855" s="133"/>
      <c r="CU855" s="133"/>
      <c r="CV855" s="133"/>
      <c r="CW855" s="133"/>
      <c r="CX855" s="133"/>
      <c r="CY855" s="133"/>
      <c r="CZ855" s="133"/>
      <c r="DA855" s="133"/>
      <c r="DB855" s="133"/>
      <c r="DC855" s="133"/>
      <c r="DD855" s="133"/>
      <c r="DE855" s="133"/>
      <c r="DF855" s="133"/>
      <c r="DG855" s="133"/>
      <c r="DH855" s="133"/>
      <c r="DI855" s="133"/>
      <c r="DJ855" s="133"/>
      <c r="DK855" s="133"/>
      <c r="DL855" s="133"/>
      <c r="DM855" s="133"/>
      <c r="DN855" s="133"/>
      <c r="DO855" s="133"/>
      <c r="DP855" s="133"/>
      <c r="DQ855" s="133"/>
      <c r="DR855" s="133"/>
      <c r="DS855" s="133"/>
      <c r="DT855" s="133"/>
      <c r="DU855" s="133"/>
      <c r="DV855" s="133"/>
      <c r="DW855" s="133"/>
      <c r="DX855" s="133"/>
      <c r="DY855" s="133"/>
      <c r="DZ855" s="133"/>
      <c r="EA855" s="133"/>
      <c r="EB855" s="133"/>
      <c r="EC855" s="133"/>
      <c r="ED855" s="133"/>
      <c r="EE855" s="133"/>
      <c r="EF855" s="133"/>
      <c r="EG855" s="133"/>
      <c r="EH855" s="133"/>
      <c r="EI855" s="133"/>
      <c r="EJ855" s="133"/>
      <c r="EK855" s="133"/>
      <c r="EL855" s="133"/>
      <c r="EM855" s="133"/>
      <c r="EN855" s="133"/>
      <c r="EO855" s="133"/>
      <c r="EP855" s="133"/>
      <c r="EQ855" s="133"/>
      <c r="ER855" s="133"/>
      <c r="ES855" s="133"/>
      <c r="ET855" s="133"/>
      <c r="EU855" s="133"/>
      <c r="EV855" s="133"/>
      <c r="EW855" s="133"/>
      <c r="EX855" s="133"/>
      <c r="EY855" s="133"/>
      <c r="EZ855" s="133"/>
      <c r="FA855" s="133"/>
      <c r="FB855" s="133"/>
      <c r="FC855" s="133"/>
      <c r="FD855" s="133"/>
      <c r="FE855" s="133"/>
      <c r="FF855" s="133"/>
      <c r="FG855" s="133"/>
      <c r="FH855" s="133"/>
      <c r="FI855" s="133"/>
      <c r="FJ855" s="133"/>
      <c r="FK855" s="133"/>
      <c r="FL855" s="133"/>
      <c r="FM855" s="133"/>
      <c r="FN855" s="133"/>
      <c r="FO855" s="133"/>
      <c r="FP855" s="133"/>
      <c r="FQ855" s="133"/>
      <c r="FR855" s="133"/>
      <c r="FS855" s="133"/>
      <c r="FT855" s="133"/>
      <c r="FU855" s="133"/>
      <c r="FV855" s="133"/>
      <c r="FW855" s="133"/>
      <c r="FX855" s="133"/>
      <c r="FY855" s="133"/>
      <c r="FZ855" s="133"/>
      <c r="GA855" s="133"/>
      <c r="GB855" s="133"/>
      <c r="GC855" s="133"/>
      <c r="GD855" s="133"/>
      <c r="GE855" s="133"/>
      <c r="GF855" s="133"/>
      <c r="GG855" s="133"/>
      <c r="GH855" s="133"/>
      <c r="GI855" s="133"/>
      <c r="GJ855" s="133"/>
      <c r="GK855" s="133"/>
      <c r="GL855" s="133"/>
      <c r="GM855" s="133"/>
      <c r="GN855" s="133"/>
      <c r="GO855" s="133"/>
      <c r="GP855" s="133"/>
      <c r="GQ855" s="133"/>
      <c r="GR855" s="133"/>
      <c r="GS855" s="133"/>
    </row>
    <row r="856" spans="1:20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c r="AV856" s="133"/>
      <c r="AW856" s="133"/>
      <c r="AX856" s="133"/>
      <c r="AY856" s="133"/>
      <c r="AZ856" s="133"/>
      <c r="BA856" s="133"/>
      <c r="BB856" s="133"/>
      <c r="BC856" s="133"/>
      <c r="BD856" s="133"/>
      <c r="BE856" s="133"/>
      <c r="BF856" s="133"/>
      <c r="BG856" s="133"/>
      <c r="BH856" s="133"/>
      <c r="BI856" s="133"/>
      <c r="BJ856" s="133"/>
      <c r="BK856" s="133"/>
      <c r="BL856" s="133"/>
      <c r="BM856" s="133"/>
      <c r="BN856" s="133"/>
      <c r="BO856" s="133"/>
      <c r="BP856" s="133"/>
      <c r="BQ856" s="133"/>
      <c r="BR856" s="133"/>
      <c r="BS856" s="133"/>
      <c r="BT856" s="133"/>
      <c r="BU856" s="133"/>
      <c r="BV856" s="133"/>
      <c r="BW856" s="133"/>
      <c r="BX856" s="133"/>
      <c r="BY856" s="133"/>
      <c r="BZ856" s="133"/>
      <c r="CA856" s="133"/>
      <c r="CB856" s="133"/>
      <c r="CC856" s="133"/>
      <c r="CD856" s="133"/>
      <c r="CE856" s="133"/>
      <c r="CF856" s="133"/>
      <c r="CG856" s="133"/>
      <c r="CH856" s="133"/>
      <c r="CI856" s="133"/>
      <c r="CJ856" s="133"/>
      <c r="CK856" s="133"/>
      <c r="CL856" s="133"/>
      <c r="CM856" s="133"/>
      <c r="CN856" s="133"/>
      <c r="CO856" s="133"/>
      <c r="CP856" s="133"/>
      <c r="CQ856" s="133"/>
      <c r="CR856" s="133"/>
      <c r="CS856" s="133"/>
      <c r="CT856" s="133"/>
      <c r="CU856" s="133"/>
      <c r="CV856" s="133"/>
      <c r="CW856" s="133"/>
      <c r="CX856" s="133"/>
      <c r="CY856" s="133"/>
      <c r="CZ856" s="133"/>
      <c r="DA856" s="133"/>
      <c r="DB856" s="133"/>
      <c r="DC856" s="133"/>
      <c r="DD856" s="133"/>
      <c r="DE856" s="133"/>
      <c r="DF856" s="133"/>
      <c r="DG856" s="133"/>
      <c r="DH856" s="133"/>
      <c r="DI856" s="133"/>
      <c r="DJ856" s="133"/>
      <c r="DK856" s="133"/>
      <c r="DL856" s="133"/>
      <c r="DM856" s="133"/>
      <c r="DN856" s="133"/>
      <c r="DO856" s="133"/>
      <c r="DP856" s="133"/>
      <c r="DQ856" s="133"/>
      <c r="DR856" s="133"/>
      <c r="DS856" s="133"/>
      <c r="DT856" s="133"/>
      <c r="DU856" s="133"/>
      <c r="DV856" s="133"/>
      <c r="DW856" s="133"/>
      <c r="DX856" s="133"/>
      <c r="DY856" s="133"/>
      <c r="DZ856" s="133"/>
      <c r="EA856" s="133"/>
      <c r="EB856" s="133"/>
      <c r="EC856" s="133"/>
      <c r="ED856" s="133"/>
      <c r="EE856" s="133"/>
      <c r="EF856" s="133"/>
      <c r="EG856" s="133"/>
      <c r="EH856" s="133"/>
      <c r="EI856" s="133"/>
      <c r="EJ856" s="133"/>
      <c r="EK856" s="133"/>
      <c r="EL856" s="133"/>
      <c r="EM856" s="133"/>
      <c r="EN856" s="133"/>
      <c r="EO856" s="133"/>
      <c r="EP856" s="133"/>
      <c r="EQ856" s="133"/>
      <c r="ER856" s="133"/>
      <c r="ES856" s="133"/>
      <c r="ET856" s="133"/>
      <c r="EU856" s="133"/>
      <c r="EV856" s="133"/>
      <c r="EW856" s="133"/>
      <c r="EX856" s="133"/>
      <c r="EY856" s="133"/>
      <c r="EZ856" s="133"/>
      <c r="FA856" s="133"/>
      <c r="FB856" s="133"/>
      <c r="FC856" s="133"/>
      <c r="FD856" s="133"/>
      <c r="FE856" s="133"/>
      <c r="FF856" s="133"/>
      <c r="FG856" s="133"/>
      <c r="FH856" s="133"/>
      <c r="FI856" s="133"/>
      <c r="FJ856" s="133"/>
      <c r="FK856" s="133"/>
      <c r="FL856" s="133"/>
      <c r="FM856" s="133"/>
      <c r="FN856" s="133"/>
      <c r="FO856" s="133"/>
      <c r="FP856" s="133"/>
      <c r="FQ856" s="133"/>
      <c r="FR856" s="133"/>
      <c r="FS856" s="133"/>
      <c r="FT856" s="133"/>
      <c r="FU856" s="133"/>
      <c r="FV856" s="133"/>
      <c r="FW856" s="133"/>
      <c r="FX856" s="133"/>
      <c r="FY856" s="133"/>
      <c r="FZ856" s="133"/>
      <c r="GA856" s="133"/>
      <c r="GB856" s="133"/>
      <c r="GC856" s="133"/>
      <c r="GD856" s="133"/>
      <c r="GE856" s="133"/>
      <c r="GF856" s="133"/>
      <c r="GG856" s="133"/>
      <c r="GH856" s="133"/>
      <c r="GI856" s="133"/>
      <c r="GJ856" s="133"/>
      <c r="GK856" s="133"/>
      <c r="GL856" s="133"/>
      <c r="GM856" s="133"/>
      <c r="GN856" s="133"/>
      <c r="GO856" s="133"/>
      <c r="GP856" s="133"/>
      <c r="GQ856" s="133"/>
      <c r="GR856" s="133"/>
      <c r="GS856" s="133"/>
    </row>
    <row r="857" spans="1:20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c r="AV857" s="133"/>
      <c r="AW857" s="133"/>
      <c r="AX857" s="133"/>
      <c r="AY857" s="133"/>
      <c r="AZ857" s="133"/>
      <c r="BA857" s="133"/>
      <c r="BB857" s="133"/>
      <c r="BC857" s="133"/>
      <c r="BD857" s="133"/>
      <c r="BE857" s="133"/>
      <c r="BF857" s="133"/>
      <c r="BG857" s="133"/>
      <c r="BH857" s="133"/>
      <c r="BI857" s="133"/>
      <c r="BJ857" s="133"/>
      <c r="BK857" s="133"/>
      <c r="BL857" s="133"/>
      <c r="BM857" s="133"/>
      <c r="BN857" s="133"/>
      <c r="BO857" s="133"/>
      <c r="BP857" s="133"/>
      <c r="BQ857" s="133"/>
      <c r="BR857" s="133"/>
      <c r="BS857" s="133"/>
      <c r="BT857" s="133"/>
      <c r="BU857" s="133"/>
      <c r="BV857" s="133"/>
      <c r="BW857" s="133"/>
      <c r="BX857" s="133"/>
      <c r="BY857" s="133"/>
      <c r="BZ857" s="133"/>
      <c r="CA857" s="133"/>
      <c r="CB857" s="133"/>
      <c r="CC857" s="133"/>
      <c r="CD857" s="133"/>
      <c r="CE857" s="133"/>
      <c r="CF857" s="133"/>
      <c r="CG857" s="133"/>
      <c r="CH857" s="133"/>
      <c r="CI857" s="133"/>
      <c r="CJ857" s="133"/>
      <c r="CK857" s="133"/>
      <c r="CL857" s="133"/>
      <c r="CM857" s="133"/>
      <c r="CN857" s="133"/>
      <c r="CO857" s="133"/>
      <c r="CP857" s="133"/>
      <c r="CQ857" s="133"/>
      <c r="CR857" s="133"/>
      <c r="CS857" s="133"/>
      <c r="CT857" s="133"/>
      <c r="CU857" s="133"/>
      <c r="CV857" s="133"/>
      <c r="CW857" s="133"/>
      <c r="CX857" s="133"/>
      <c r="CY857" s="133"/>
      <c r="CZ857" s="133"/>
      <c r="DA857" s="133"/>
      <c r="DB857" s="133"/>
      <c r="DC857" s="133"/>
      <c r="DD857" s="133"/>
      <c r="DE857" s="133"/>
      <c r="DF857" s="133"/>
      <c r="DG857" s="133"/>
      <c r="DH857" s="133"/>
      <c r="DI857" s="133"/>
      <c r="DJ857" s="133"/>
      <c r="DK857" s="133"/>
      <c r="DL857" s="133"/>
      <c r="DM857" s="133"/>
      <c r="DN857" s="133"/>
      <c r="DO857" s="133"/>
      <c r="DP857" s="133"/>
      <c r="DQ857" s="133"/>
      <c r="DR857" s="133"/>
      <c r="DS857" s="133"/>
      <c r="DT857" s="133"/>
      <c r="DU857" s="133"/>
      <c r="DV857" s="133"/>
      <c r="DW857" s="133"/>
      <c r="DX857" s="133"/>
      <c r="DY857" s="133"/>
      <c r="DZ857" s="133"/>
      <c r="EA857" s="133"/>
      <c r="EB857" s="133"/>
      <c r="EC857" s="133"/>
      <c r="ED857" s="133"/>
      <c r="EE857" s="133"/>
      <c r="EF857" s="133"/>
      <c r="EG857" s="133"/>
      <c r="EH857" s="133"/>
      <c r="EI857" s="133"/>
      <c r="EJ857" s="133"/>
      <c r="EK857" s="133"/>
      <c r="EL857" s="133"/>
      <c r="EM857" s="133"/>
      <c r="EN857" s="133"/>
      <c r="EO857" s="133"/>
      <c r="EP857" s="133"/>
      <c r="EQ857" s="133"/>
      <c r="ER857" s="133"/>
      <c r="ES857" s="133"/>
      <c r="ET857" s="133"/>
      <c r="EU857" s="133"/>
      <c r="EV857" s="133"/>
      <c r="EW857" s="133"/>
      <c r="EX857" s="133"/>
      <c r="EY857" s="133"/>
      <c r="EZ857" s="133"/>
      <c r="FA857" s="133"/>
      <c r="FB857" s="133"/>
      <c r="FC857" s="133"/>
      <c r="FD857" s="133"/>
      <c r="FE857" s="133"/>
      <c r="FF857" s="133"/>
      <c r="FG857" s="133"/>
      <c r="FH857" s="133"/>
      <c r="FI857" s="133"/>
      <c r="FJ857" s="133"/>
      <c r="FK857" s="133"/>
      <c r="FL857" s="133"/>
      <c r="FM857" s="133"/>
      <c r="FN857" s="133"/>
      <c r="FO857" s="133"/>
      <c r="FP857" s="133"/>
      <c r="FQ857" s="133"/>
      <c r="FR857" s="133"/>
      <c r="FS857" s="133"/>
      <c r="FT857" s="133"/>
      <c r="FU857" s="133"/>
      <c r="FV857" s="133"/>
      <c r="FW857" s="133"/>
      <c r="FX857" s="133"/>
      <c r="FY857" s="133"/>
      <c r="FZ857" s="133"/>
      <c r="GA857" s="133"/>
      <c r="GB857" s="133"/>
      <c r="GC857" s="133"/>
      <c r="GD857" s="133"/>
      <c r="GE857" s="133"/>
      <c r="GF857" s="133"/>
      <c r="GG857" s="133"/>
      <c r="GH857" s="133"/>
      <c r="GI857" s="133"/>
      <c r="GJ857" s="133"/>
      <c r="GK857" s="133"/>
      <c r="GL857" s="133"/>
      <c r="GM857" s="133"/>
      <c r="GN857" s="133"/>
      <c r="GO857" s="133"/>
      <c r="GP857" s="133"/>
      <c r="GQ857" s="133"/>
      <c r="GR857" s="133"/>
      <c r="GS857" s="133"/>
    </row>
    <row r="858" spans="1:20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c r="AV858" s="133"/>
      <c r="AW858" s="133"/>
      <c r="AX858" s="133"/>
      <c r="AY858" s="133"/>
      <c r="AZ858" s="133"/>
      <c r="BA858" s="133"/>
      <c r="BB858" s="133"/>
      <c r="BC858" s="133"/>
      <c r="BD858" s="133"/>
      <c r="BE858" s="133"/>
      <c r="BF858" s="133"/>
      <c r="BG858" s="133"/>
      <c r="BH858" s="133"/>
      <c r="BI858" s="133"/>
      <c r="BJ858" s="133"/>
      <c r="BK858" s="133"/>
      <c r="BL858" s="133"/>
      <c r="BM858" s="133"/>
      <c r="BN858" s="133"/>
      <c r="BO858" s="133"/>
      <c r="BP858" s="133"/>
      <c r="BQ858" s="133"/>
      <c r="BR858" s="133"/>
      <c r="BS858" s="133"/>
      <c r="BT858" s="133"/>
      <c r="BU858" s="133"/>
      <c r="BV858" s="133"/>
      <c r="BW858" s="133"/>
      <c r="BX858" s="133"/>
      <c r="BY858" s="133"/>
      <c r="BZ858" s="133"/>
      <c r="CA858" s="133"/>
      <c r="CB858" s="133"/>
      <c r="CC858" s="133"/>
      <c r="CD858" s="133"/>
      <c r="CE858" s="133"/>
      <c r="CF858" s="133"/>
      <c r="CG858" s="133"/>
      <c r="CH858" s="133"/>
      <c r="CI858" s="133"/>
      <c r="CJ858" s="133"/>
      <c r="CK858" s="133"/>
      <c r="CL858" s="133"/>
      <c r="CM858" s="133"/>
      <c r="CN858" s="133"/>
      <c r="CO858" s="133"/>
      <c r="CP858" s="133"/>
      <c r="CQ858" s="133"/>
      <c r="CR858" s="133"/>
      <c r="CS858" s="133"/>
      <c r="CT858" s="133"/>
      <c r="CU858" s="133"/>
      <c r="CV858" s="133"/>
      <c r="CW858" s="133"/>
      <c r="CX858" s="133"/>
      <c r="CY858" s="133"/>
      <c r="CZ858" s="133"/>
      <c r="DA858" s="133"/>
      <c r="DB858" s="133"/>
      <c r="DC858" s="133"/>
      <c r="DD858" s="133"/>
      <c r="DE858" s="133"/>
      <c r="DF858" s="133"/>
      <c r="DG858" s="133"/>
      <c r="DH858" s="133"/>
      <c r="DI858" s="133"/>
      <c r="DJ858" s="133"/>
      <c r="DK858" s="133"/>
      <c r="DL858" s="133"/>
      <c r="DM858" s="133"/>
      <c r="DN858" s="133"/>
      <c r="DO858" s="133"/>
      <c r="DP858" s="133"/>
      <c r="DQ858" s="133"/>
      <c r="DR858" s="133"/>
      <c r="DS858" s="133"/>
      <c r="DT858" s="133"/>
      <c r="DU858" s="133"/>
      <c r="DV858" s="133"/>
      <c r="DW858" s="133"/>
      <c r="DX858" s="133"/>
      <c r="DY858" s="133"/>
      <c r="DZ858" s="133"/>
      <c r="EA858" s="133"/>
      <c r="EB858" s="133"/>
      <c r="EC858" s="133"/>
      <c r="ED858" s="133"/>
      <c r="EE858" s="133"/>
      <c r="EF858" s="133"/>
      <c r="EG858" s="133"/>
      <c r="EH858" s="133"/>
      <c r="EI858" s="133"/>
      <c r="EJ858" s="133"/>
      <c r="EK858" s="133"/>
      <c r="EL858" s="133"/>
      <c r="EM858" s="133"/>
      <c r="EN858" s="133"/>
      <c r="EO858" s="133"/>
      <c r="EP858" s="133"/>
      <c r="EQ858" s="133"/>
      <c r="ER858" s="133"/>
      <c r="ES858" s="133"/>
      <c r="ET858" s="133"/>
      <c r="EU858" s="133"/>
      <c r="EV858" s="133"/>
      <c r="EW858" s="133"/>
      <c r="EX858" s="133"/>
      <c r="EY858" s="133"/>
      <c r="EZ858" s="133"/>
      <c r="FA858" s="133"/>
      <c r="FB858" s="133"/>
      <c r="FC858" s="133"/>
      <c r="FD858" s="133"/>
      <c r="FE858" s="133"/>
      <c r="FF858" s="133"/>
      <c r="FG858" s="133"/>
      <c r="FH858" s="133"/>
      <c r="FI858" s="133"/>
      <c r="FJ858" s="133"/>
      <c r="FK858" s="133"/>
      <c r="FL858" s="133"/>
      <c r="FM858" s="133"/>
      <c r="FN858" s="133"/>
      <c r="FO858" s="133"/>
      <c r="FP858" s="133"/>
      <c r="FQ858" s="133"/>
      <c r="FR858" s="133"/>
      <c r="FS858" s="133"/>
      <c r="FT858" s="133"/>
      <c r="FU858" s="133"/>
      <c r="FV858" s="133"/>
      <c r="FW858" s="133"/>
      <c r="FX858" s="133"/>
      <c r="FY858" s="133"/>
      <c r="FZ858" s="133"/>
      <c r="GA858" s="133"/>
      <c r="GB858" s="133"/>
      <c r="GC858" s="133"/>
      <c r="GD858" s="133"/>
      <c r="GE858" s="133"/>
      <c r="GF858" s="133"/>
      <c r="GG858" s="133"/>
      <c r="GH858" s="133"/>
      <c r="GI858" s="133"/>
      <c r="GJ858" s="133"/>
      <c r="GK858" s="133"/>
      <c r="GL858" s="133"/>
      <c r="GM858" s="133"/>
      <c r="GN858" s="133"/>
      <c r="GO858" s="133"/>
      <c r="GP858" s="133"/>
      <c r="GQ858" s="133"/>
      <c r="GR858" s="133"/>
      <c r="GS858" s="133"/>
    </row>
    <row r="859" spans="1:20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c r="AV859" s="133"/>
      <c r="AW859" s="133"/>
      <c r="AX859" s="133"/>
      <c r="AY859" s="133"/>
      <c r="AZ859" s="133"/>
      <c r="BA859" s="133"/>
      <c r="BB859" s="133"/>
      <c r="BC859" s="133"/>
      <c r="BD859" s="133"/>
      <c r="BE859" s="133"/>
      <c r="BF859" s="133"/>
      <c r="BG859" s="133"/>
      <c r="BH859" s="133"/>
      <c r="BI859" s="133"/>
      <c r="BJ859" s="133"/>
      <c r="BK859" s="133"/>
      <c r="BL859" s="133"/>
      <c r="BM859" s="133"/>
      <c r="BN859" s="133"/>
      <c r="BO859" s="133"/>
      <c r="BP859" s="133"/>
      <c r="BQ859" s="133"/>
      <c r="BR859" s="133"/>
      <c r="BS859" s="133"/>
      <c r="BT859" s="133"/>
      <c r="BU859" s="133"/>
      <c r="BV859" s="133"/>
      <c r="BW859" s="133"/>
      <c r="BX859" s="133"/>
      <c r="BY859" s="133"/>
      <c r="BZ859" s="133"/>
      <c r="CA859" s="133"/>
      <c r="CB859" s="133"/>
      <c r="CC859" s="133"/>
      <c r="CD859" s="133"/>
      <c r="CE859" s="133"/>
      <c r="CF859" s="133"/>
      <c r="CG859" s="133"/>
      <c r="CH859" s="133"/>
      <c r="CI859" s="133"/>
      <c r="CJ859" s="133"/>
      <c r="CK859" s="133"/>
      <c r="CL859" s="133"/>
      <c r="CM859" s="133"/>
      <c r="CN859" s="133"/>
      <c r="CO859" s="133"/>
      <c r="CP859" s="133"/>
      <c r="CQ859" s="133"/>
      <c r="CR859" s="133"/>
      <c r="CS859" s="133"/>
      <c r="CT859" s="133"/>
      <c r="CU859" s="133"/>
      <c r="CV859" s="133"/>
      <c r="CW859" s="133"/>
      <c r="CX859" s="133"/>
      <c r="CY859" s="133"/>
      <c r="CZ859" s="133"/>
      <c r="DA859" s="133"/>
      <c r="DB859" s="133"/>
      <c r="DC859" s="133"/>
      <c r="DD859" s="133"/>
      <c r="DE859" s="133"/>
      <c r="DF859" s="133"/>
      <c r="DG859" s="133"/>
      <c r="DH859" s="133"/>
      <c r="DI859" s="133"/>
      <c r="DJ859" s="133"/>
      <c r="DK859" s="133"/>
      <c r="DL859" s="133"/>
      <c r="DM859" s="133"/>
      <c r="DN859" s="133"/>
      <c r="DO859" s="133"/>
      <c r="DP859" s="133"/>
      <c r="DQ859" s="133"/>
      <c r="DR859" s="133"/>
      <c r="DS859" s="133"/>
      <c r="DT859" s="133"/>
      <c r="DU859" s="133"/>
      <c r="DV859" s="133"/>
      <c r="DW859" s="133"/>
      <c r="DX859" s="133"/>
      <c r="DY859" s="133"/>
      <c r="DZ859" s="133"/>
      <c r="EA859" s="133"/>
      <c r="EB859" s="133"/>
      <c r="EC859" s="133"/>
      <c r="ED859" s="133"/>
      <c r="EE859" s="133"/>
      <c r="EF859" s="133"/>
      <c r="EG859" s="133"/>
      <c r="EH859" s="133"/>
      <c r="EI859" s="133"/>
      <c r="EJ859" s="133"/>
      <c r="EK859" s="133"/>
      <c r="EL859" s="133"/>
      <c r="EM859" s="133"/>
      <c r="EN859" s="133"/>
      <c r="EO859" s="133"/>
      <c r="EP859" s="133"/>
      <c r="EQ859" s="133"/>
      <c r="ER859" s="133"/>
      <c r="ES859" s="133"/>
      <c r="ET859" s="133"/>
      <c r="EU859" s="133"/>
      <c r="EV859" s="133"/>
      <c r="EW859" s="133"/>
      <c r="EX859" s="133"/>
      <c r="EY859" s="133"/>
      <c r="EZ859" s="133"/>
      <c r="FA859" s="133"/>
      <c r="FB859" s="133"/>
      <c r="FC859" s="133"/>
      <c r="FD859" s="133"/>
      <c r="FE859" s="133"/>
      <c r="FF859" s="133"/>
      <c r="FG859" s="133"/>
      <c r="FH859" s="133"/>
      <c r="FI859" s="133"/>
      <c r="FJ859" s="133"/>
      <c r="FK859" s="133"/>
      <c r="FL859" s="133"/>
      <c r="FM859" s="133"/>
      <c r="FN859" s="133"/>
      <c r="FO859" s="133"/>
      <c r="FP859" s="133"/>
      <c r="FQ859" s="133"/>
      <c r="FR859" s="133"/>
      <c r="FS859" s="133"/>
      <c r="FT859" s="133"/>
      <c r="FU859" s="133"/>
      <c r="FV859" s="133"/>
      <c r="FW859" s="133"/>
      <c r="FX859" s="133"/>
      <c r="FY859" s="133"/>
      <c r="FZ859" s="133"/>
      <c r="GA859" s="133"/>
      <c r="GB859" s="133"/>
      <c r="GC859" s="133"/>
      <c r="GD859" s="133"/>
      <c r="GE859" s="133"/>
      <c r="GF859" s="133"/>
      <c r="GG859" s="133"/>
      <c r="GH859" s="133"/>
      <c r="GI859" s="133"/>
      <c r="GJ859" s="133"/>
      <c r="GK859" s="133"/>
      <c r="GL859" s="133"/>
      <c r="GM859" s="133"/>
      <c r="GN859" s="133"/>
      <c r="GO859" s="133"/>
      <c r="GP859" s="133"/>
      <c r="GQ859" s="133"/>
      <c r="GR859" s="133"/>
      <c r="GS859" s="133"/>
    </row>
    <row r="860" spans="1:20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c r="AV860" s="133"/>
      <c r="AW860" s="133"/>
      <c r="AX860" s="133"/>
      <c r="AY860" s="133"/>
      <c r="AZ860" s="133"/>
      <c r="BA860" s="133"/>
      <c r="BB860" s="133"/>
      <c r="BC860" s="133"/>
      <c r="BD860" s="133"/>
      <c r="BE860" s="133"/>
      <c r="BF860" s="133"/>
      <c r="BG860" s="133"/>
      <c r="BH860" s="133"/>
      <c r="BI860" s="133"/>
      <c r="BJ860" s="133"/>
      <c r="BK860" s="133"/>
      <c r="BL860" s="133"/>
      <c r="BM860" s="133"/>
      <c r="BN860" s="133"/>
      <c r="BO860" s="133"/>
      <c r="BP860" s="133"/>
      <c r="BQ860" s="133"/>
      <c r="BR860" s="133"/>
      <c r="BS860" s="133"/>
      <c r="BT860" s="133"/>
      <c r="BU860" s="133"/>
      <c r="BV860" s="133"/>
      <c r="BW860" s="133"/>
      <c r="BX860" s="133"/>
      <c r="BY860" s="133"/>
      <c r="BZ860" s="133"/>
      <c r="CA860" s="133"/>
      <c r="CB860" s="133"/>
      <c r="CC860" s="133"/>
      <c r="CD860" s="133"/>
      <c r="CE860" s="133"/>
      <c r="CF860" s="133"/>
      <c r="CG860" s="133"/>
      <c r="CH860" s="133"/>
      <c r="CI860" s="133"/>
      <c r="CJ860" s="133"/>
      <c r="CK860" s="133"/>
      <c r="CL860" s="133"/>
      <c r="CM860" s="133"/>
      <c r="CN860" s="133"/>
      <c r="CO860" s="133"/>
      <c r="CP860" s="133"/>
      <c r="CQ860" s="133"/>
      <c r="CR860" s="133"/>
      <c r="CS860" s="133"/>
      <c r="CT860" s="133"/>
      <c r="CU860" s="133"/>
      <c r="CV860" s="133"/>
      <c r="CW860" s="133"/>
      <c r="CX860" s="133"/>
      <c r="CY860" s="133"/>
      <c r="CZ860" s="133"/>
      <c r="DA860" s="133"/>
      <c r="DB860" s="133"/>
      <c r="DC860" s="133"/>
      <c r="DD860" s="133"/>
      <c r="DE860" s="133"/>
      <c r="DF860" s="133"/>
      <c r="DG860" s="133"/>
      <c r="DH860" s="133"/>
      <c r="DI860" s="133"/>
      <c r="DJ860" s="133"/>
      <c r="DK860" s="133"/>
      <c r="DL860" s="133"/>
      <c r="DM860" s="133"/>
      <c r="DN860" s="133"/>
      <c r="DO860" s="133"/>
      <c r="DP860" s="133"/>
      <c r="DQ860" s="133"/>
      <c r="DR860" s="133"/>
      <c r="DS860" s="133"/>
      <c r="DT860" s="133"/>
      <c r="DU860" s="133"/>
      <c r="DV860" s="133"/>
      <c r="DW860" s="133"/>
      <c r="DX860" s="133"/>
      <c r="DY860" s="133"/>
      <c r="DZ860" s="133"/>
      <c r="EA860" s="133"/>
      <c r="EB860" s="133"/>
      <c r="EC860" s="133"/>
      <c r="ED860" s="133"/>
      <c r="EE860" s="133"/>
      <c r="EF860" s="133"/>
      <c r="EG860" s="133"/>
      <c r="EH860" s="133"/>
      <c r="EI860" s="133"/>
      <c r="EJ860" s="133"/>
      <c r="EK860" s="133"/>
      <c r="EL860" s="133"/>
      <c r="EM860" s="133"/>
      <c r="EN860" s="133"/>
      <c r="EO860" s="133"/>
      <c r="EP860" s="133"/>
      <c r="EQ860" s="133"/>
      <c r="ER860" s="133"/>
      <c r="ES860" s="133"/>
      <c r="ET860" s="133"/>
      <c r="EU860" s="133"/>
      <c r="EV860" s="133"/>
      <c r="EW860" s="133"/>
      <c r="EX860" s="133"/>
      <c r="EY860" s="133"/>
      <c r="EZ860" s="133"/>
      <c r="FA860" s="133"/>
      <c r="FB860" s="133"/>
      <c r="FC860" s="133"/>
      <c r="FD860" s="133"/>
      <c r="FE860" s="133"/>
      <c r="FF860" s="133"/>
      <c r="FG860" s="133"/>
      <c r="FH860" s="133"/>
      <c r="FI860" s="133"/>
      <c r="FJ860" s="133"/>
      <c r="FK860" s="133"/>
      <c r="FL860" s="133"/>
      <c r="FM860" s="133"/>
      <c r="FN860" s="133"/>
      <c r="FO860" s="133"/>
      <c r="FP860" s="133"/>
      <c r="FQ860" s="133"/>
      <c r="FR860" s="133"/>
      <c r="FS860" s="133"/>
      <c r="FT860" s="133"/>
      <c r="FU860" s="133"/>
      <c r="FV860" s="133"/>
      <c r="FW860" s="133"/>
      <c r="FX860" s="133"/>
      <c r="FY860" s="133"/>
      <c r="FZ860" s="133"/>
      <c r="GA860" s="133"/>
      <c r="GB860" s="133"/>
      <c r="GC860" s="133"/>
      <c r="GD860" s="133"/>
      <c r="GE860" s="133"/>
      <c r="GF860" s="133"/>
      <c r="GG860" s="133"/>
      <c r="GH860" s="133"/>
      <c r="GI860" s="133"/>
      <c r="GJ860" s="133"/>
      <c r="GK860" s="133"/>
      <c r="GL860" s="133"/>
      <c r="GM860" s="133"/>
      <c r="GN860" s="133"/>
      <c r="GO860" s="133"/>
      <c r="GP860" s="133"/>
      <c r="GQ860" s="133"/>
      <c r="GR860" s="133"/>
      <c r="GS860" s="133"/>
    </row>
    <row r="861" spans="1:20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c r="AV861" s="133"/>
      <c r="AW861" s="133"/>
      <c r="AX861" s="133"/>
      <c r="AY861" s="133"/>
      <c r="AZ861" s="133"/>
      <c r="BA861" s="133"/>
      <c r="BB861" s="133"/>
      <c r="BC861" s="133"/>
      <c r="BD861" s="133"/>
      <c r="BE861" s="133"/>
      <c r="BF861" s="133"/>
      <c r="BG861" s="133"/>
      <c r="BH861" s="133"/>
      <c r="BI861" s="133"/>
      <c r="BJ861" s="133"/>
      <c r="BK861" s="133"/>
      <c r="BL861" s="133"/>
      <c r="BM861" s="133"/>
      <c r="BN861" s="133"/>
      <c r="BO861" s="133"/>
      <c r="BP861" s="133"/>
      <c r="BQ861" s="133"/>
      <c r="BR861" s="133"/>
      <c r="BS861" s="133"/>
      <c r="BT861" s="133"/>
      <c r="BU861" s="133"/>
      <c r="BV861" s="133"/>
      <c r="BW861" s="133"/>
      <c r="BX861" s="133"/>
      <c r="BY861" s="133"/>
      <c r="BZ861" s="133"/>
      <c r="CA861" s="133"/>
      <c r="CB861" s="133"/>
      <c r="CC861" s="133"/>
      <c r="CD861" s="133"/>
      <c r="CE861" s="133"/>
      <c r="CF861" s="133"/>
      <c r="CG861" s="133"/>
      <c r="CH861" s="133"/>
      <c r="CI861" s="133"/>
      <c r="CJ861" s="133"/>
      <c r="CK861" s="133"/>
      <c r="CL861" s="133"/>
      <c r="CM861" s="133"/>
      <c r="CN861" s="133"/>
      <c r="CO861" s="133"/>
      <c r="CP861" s="133"/>
      <c r="CQ861" s="133"/>
      <c r="CR861" s="133"/>
      <c r="CS861" s="133"/>
      <c r="CT861" s="133"/>
      <c r="CU861" s="133"/>
      <c r="CV861" s="133"/>
      <c r="CW861" s="133"/>
      <c r="CX861" s="133"/>
      <c r="CY861" s="133"/>
      <c r="CZ861" s="133"/>
      <c r="DA861" s="133"/>
      <c r="DB861" s="133"/>
      <c r="DC861" s="133"/>
      <c r="DD861" s="133"/>
      <c r="DE861" s="133"/>
      <c r="DF861" s="133"/>
      <c r="DG861" s="133"/>
      <c r="DH861" s="133"/>
      <c r="DI861" s="133"/>
      <c r="DJ861" s="133"/>
      <c r="DK861" s="133"/>
      <c r="DL861" s="133"/>
      <c r="DM861" s="133"/>
      <c r="DN861" s="133"/>
      <c r="DO861" s="133"/>
      <c r="DP861" s="133"/>
      <c r="DQ861" s="133"/>
      <c r="DR861" s="133"/>
      <c r="DS861" s="133"/>
      <c r="DT861" s="133"/>
      <c r="DU861" s="133"/>
      <c r="DV861" s="133"/>
      <c r="DW861" s="133"/>
      <c r="DX861" s="133"/>
      <c r="DY861" s="133"/>
      <c r="DZ861" s="133"/>
      <c r="EA861" s="133"/>
      <c r="EB861" s="133"/>
      <c r="EC861" s="133"/>
      <c r="ED861" s="133"/>
      <c r="EE861" s="133"/>
      <c r="EF861" s="133"/>
      <c r="EG861" s="133"/>
      <c r="EH861" s="133"/>
      <c r="EI861" s="133"/>
      <c r="EJ861" s="133"/>
      <c r="EK861" s="133"/>
      <c r="EL861" s="133"/>
      <c r="EM861" s="133"/>
      <c r="EN861" s="133"/>
      <c r="EO861" s="133"/>
      <c r="EP861" s="133"/>
      <c r="EQ861" s="133"/>
      <c r="ER861" s="133"/>
      <c r="ES861" s="133"/>
      <c r="ET861" s="133"/>
      <c r="EU861" s="133"/>
      <c r="EV861" s="133"/>
      <c r="EW861" s="133"/>
      <c r="EX861" s="133"/>
      <c r="EY861" s="133"/>
      <c r="EZ861" s="133"/>
      <c r="FA861" s="133"/>
      <c r="FB861" s="133"/>
      <c r="FC861" s="133"/>
      <c r="FD861" s="133"/>
      <c r="FE861" s="133"/>
      <c r="FF861" s="133"/>
      <c r="FG861" s="133"/>
      <c r="FH861" s="133"/>
      <c r="FI861" s="133"/>
      <c r="FJ861" s="133"/>
      <c r="FK861" s="133"/>
      <c r="FL861" s="133"/>
      <c r="FM861" s="133"/>
      <c r="FN861" s="133"/>
      <c r="FO861" s="133"/>
      <c r="FP861" s="133"/>
      <c r="FQ861" s="133"/>
      <c r="FR861" s="133"/>
      <c r="FS861" s="133"/>
      <c r="FT861" s="133"/>
      <c r="FU861" s="133"/>
      <c r="FV861" s="133"/>
      <c r="FW861" s="133"/>
      <c r="FX861" s="133"/>
      <c r="FY861" s="133"/>
      <c r="FZ861" s="133"/>
      <c r="GA861" s="133"/>
      <c r="GB861" s="133"/>
      <c r="GC861" s="133"/>
      <c r="GD861" s="133"/>
      <c r="GE861" s="133"/>
      <c r="GF861" s="133"/>
      <c r="GG861" s="133"/>
      <c r="GH861" s="133"/>
      <c r="GI861" s="133"/>
      <c r="GJ861" s="133"/>
      <c r="GK861" s="133"/>
      <c r="GL861" s="133"/>
      <c r="GM861" s="133"/>
      <c r="GN861" s="133"/>
      <c r="GO861" s="133"/>
      <c r="GP861" s="133"/>
      <c r="GQ861" s="133"/>
      <c r="GR861" s="133"/>
      <c r="GS861" s="133"/>
    </row>
    <row r="862" spans="1:20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c r="AV862" s="133"/>
      <c r="AW862" s="133"/>
      <c r="AX862" s="133"/>
      <c r="AY862" s="133"/>
      <c r="AZ862" s="133"/>
      <c r="BA862" s="133"/>
      <c r="BB862" s="133"/>
      <c r="BC862" s="133"/>
      <c r="BD862" s="133"/>
      <c r="BE862" s="133"/>
      <c r="BF862" s="133"/>
      <c r="BG862" s="133"/>
      <c r="BH862" s="133"/>
      <c r="BI862" s="133"/>
      <c r="BJ862" s="133"/>
      <c r="BK862" s="133"/>
      <c r="BL862" s="133"/>
      <c r="BM862" s="133"/>
      <c r="BN862" s="133"/>
      <c r="BO862" s="133"/>
      <c r="BP862" s="133"/>
      <c r="BQ862" s="133"/>
      <c r="BR862" s="133"/>
      <c r="BS862" s="133"/>
      <c r="BT862" s="133"/>
      <c r="BU862" s="133"/>
      <c r="BV862" s="133"/>
      <c r="BW862" s="133"/>
      <c r="BX862" s="133"/>
      <c r="BY862" s="133"/>
      <c r="BZ862" s="133"/>
      <c r="CA862" s="133"/>
      <c r="CB862" s="133"/>
      <c r="CC862" s="133"/>
      <c r="CD862" s="133"/>
      <c r="CE862" s="133"/>
      <c r="CF862" s="133"/>
      <c r="CG862" s="133"/>
      <c r="CH862" s="133"/>
      <c r="CI862" s="133"/>
      <c r="CJ862" s="133"/>
      <c r="CK862" s="133"/>
      <c r="CL862" s="133"/>
      <c r="CM862" s="133"/>
      <c r="CN862" s="133"/>
      <c r="CO862" s="133"/>
      <c r="CP862" s="133"/>
      <c r="CQ862" s="133"/>
      <c r="CR862" s="133"/>
      <c r="CS862" s="133"/>
      <c r="CT862" s="133"/>
      <c r="CU862" s="133"/>
      <c r="CV862" s="133"/>
      <c r="CW862" s="133"/>
      <c r="CX862" s="133"/>
      <c r="CY862" s="133"/>
      <c r="CZ862" s="133"/>
      <c r="DA862" s="133"/>
      <c r="DB862" s="133"/>
      <c r="DC862" s="133"/>
      <c r="DD862" s="133"/>
      <c r="DE862" s="133"/>
      <c r="DF862" s="133"/>
      <c r="DG862" s="133"/>
      <c r="DH862" s="133"/>
      <c r="DI862" s="133"/>
      <c r="DJ862" s="133"/>
      <c r="DK862" s="133"/>
      <c r="DL862" s="133"/>
      <c r="DM862" s="133"/>
      <c r="DN862" s="133"/>
      <c r="DO862" s="133"/>
      <c r="DP862" s="133"/>
      <c r="DQ862" s="133"/>
      <c r="DR862" s="133"/>
      <c r="DS862" s="133"/>
      <c r="DT862" s="133"/>
      <c r="DU862" s="133"/>
      <c r="DV862" s="133"/>
      <c r="DW862" s="133"/>
      <c r="DX862" s="133"/>
      <c r="DY862" s="133"/>
      <c r="DZ862" s="133"/>
      <c r="EA862" s="133"/>
      <c r="EB862" s="133"/>
      <c r="EC862" s="133"/>
      <c r="ED862" s="133"/>
      <c r="EE862" s="133"/>
      <c r="EF862" s="133"/>
      <c r="EG862" s="133"/>
      <c r="EH862" s="133"/>
      <c r="EI862" s="133"/>
      <c r="EJ862" s="133"/>
      <c r="EK862" s="133"/>
      <c r="EL862" s="133"/>
      <c r="EM862" s="133"/>
      <c r="EN862" s="133"/>
      <c r="EO862" s="133"/>
      <c r="EP862" s="133"/>
      <c r="EQ862" s="133"/>
      <c r="ER862" s="133"/>
      <c r="ES862" s="133"/>
      <c r="ET862" s="133"/>
      <c r="EU862" s="133"/>
      <c r="EV862" s="133"/>
      <c r="EW862" s="133"/>
      <c r="EX862" s="133"/>
      <c r="EY862" s="133"/>
      <c r="EZ862" s="133"/>
      <c r="FA862" s="133"/>
      <c r="FB862" s="133"/>
      <c r="FC862" s="133"/>
      <c r="FD862" s="133"/>
      <c r="FE862" s="133"/>
      <c r="FF862" s="133"/>
      <c r="FG862" s="133"/>
      <c r="FH862" s="133"/>
      <c r="FI862" s="133"/>
      <c r="FJ862" s="133"/>
      <c r="FK862" s="133"/>
      <c r="FL862" s="133"/>
      <c r="FM862" s="133"/>
      <c r="FN862" s="133"/>
      <c r="FO862" s="133"/>
      <c r="FP862" s="133"/>
      <c r="FQ862" s="133"/>
      <c r="FR862" s="133"/>
      <c r="FS862" s="133"/>
      <c r="FT862" s="133"/>
      <c r="FU862" s="133"/>
      <c r="FV862" s="133"/>
      <c r="FW862" s="133"/>
      <c r="FX862" s="133"/>
      <c r="FY862" s="133"/>
      <c r="FZ862" s="133"/>
      <c r="GA862" s="133"/>
      <c r="GB862" s="133"/>
      <c r="GC862" s="133"/>
      <c r="GD862" s="133"/>
      <c r="GE862" s="133"/>
      <c r="GF862" s="133"/>
      <c r="GG862" s="133"/>
      <c r="GH862" s="133"/>
      <c r="GI862" s="133"/>
      <c r="GJ862" s="133"/>
      <c r="GK862" s="133"/>
      <c r="GL862" s="133"/>
      <c r="GM862" s="133"/>
      <c r="GN862" s="133"/>
      <c r="GO862" s="133"/>
      <c r="GP862" s="133"/>
      <c r="GQ862" s="133"/>
      <c r="GR862" s="133"/>
      <c r="GS862" s="133"/>
    </row>
    <row r="863" spans="1:20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c r="AV863" s="133"/>
      <c r="AW863" s="133"/>
      <c r="AX863" s="133"/>
      <c r="AY863" s="133"/>
      <c r="AZ863" s="133"/>
      <c r="BA863" s="133"/>
      <c r="BB863" s="133"/>
      <c r="BC863" s="133"/>
      <c r="BD863" s="133"/>
      <c r="BE863" s="133"/>
      <c r="BF863" s="133"/>
      <c r="BG863" s="133"/>
      <c r="BH863" s="133"/>
      <c r="BI863" s="133"/>
      <c r="BJ863" s="133"/>
      <c r="BK863" s="133"/>
      <c r="BL863" s="133"/>
      <c r="BM863" s="133"/>
      <c r="BN863" s="133"/>
      <c r="BO863" s="133"/>
      <c r="BP863" s="133"/>
      <c r="BQ863" s="133"/>
      <c r="BR863" s="133"/>
      <c r="BS863" s="133"/>
      <c r="BT863" s="133"/>
      <c r="BU863" s="133"/>
      <c r="BV863" s="133"/>
      <c r="BW863" s="133"/>
      <c r="BX863" s="133"/>
      <c r="BY863" s="133"/>
      <c r="BZ863" s="133"/>
      <c r="CA863" s="133"/>
      <c r="CB863" s="133"/>
      <c r="CC863" s="133"/>
      <c r="CD863" s="133"/>
      <c r="CE863" s="133"/>
      <c r="CF863" s="133"/>
      <c r="CG863" s="133"/>
      <c r="CH863" s="133"/>
      <c r="CI863" s="133"/>
      <c r="CJ863" s="133"/>
      <c r="CK863" s="133"/>
      <c r="CL863" s="133"/>
      <c r="CM863" s="133"/>
      <c r="CN863" s="133"/>
      <c r="CO863" s="133"/>
      <c r="CP863" s="133"/>
      <c r="CQ863" s="133"/>
      <c r="CR863" s="133"/>
      <c r="CS863" s="133"/>
      <c r="CT863" s="133"/>
      <c r="CU863" s="133"/>
      <c r="CV863" s="133"/>
      <c r="CW863" s="133"/>
      <c r="CX863" s="133"/>
      <c r="CY863" s="133"/>
      <c r="CZ863" s="133"/>
      <c r="DA863" s="133"/>
      <c r="DB863" s="133"/>
      <c r="DC863" s="133"/>
      <c r="DD863" s="133"/>
      <c r="DE863" s="133"/>
      <c r="DF863" s="133"/>
      <c r="DG863" s="133"/>
      <c r="DH863" s="133"/>
      <c r="DI863" s="133"/>
      <c r="DJ863" s="133"/>
      <c r="DK863" s="133"/>
      <c r="DL863" s="133"/>
      <c r="DM863" s="133"/>
      <c r="DN863" s="133"/>
      <c r="DO863" s="133"/>
      <c r="DP863" s="133"/>
      <c r="DQ863" s="133"/>
      <c r="DR863" s="133"/>
      <c r="DS863" s="133"/>
      <c r="DT863" s="133"/>
      <c r="DU863" s="133"/>
      <c r="DV863" s="133"/>
      <c r="DW863" s="133"/>
      <c r="DX863" s="133"/>
      <c r="DY863" s="133"/>
      <c r="DZ863" s="133"/>
      <c r="EA863" s="133"/>
      <c r="EB863" s="133"/>
      <c r="EC863" s="133"/>
      <c r="ED863" s="133"/>
      <c r="EE863" s="133"/>
      <c r="EF863" s="133"/>
      <c r="EG863" s="133"/>
      <c r="EH863" s="133"/>
      <c r="EI863" s="133"/>
      <c r="EJ863" s="133"/>
      <c r="EK863" s="133"/>
      <c r="EL863" s="133"/>
      <c r="EM863" s="133"/>
      <c r="EN863" s="133"/>
      <c r="EO863" s="133"/>
      <c r="EP863" s="133"/>
      <c r="EQ863" s="133"/>
      <c r="ER863" s="133"/>
      <c r="ES863" s="133"/>
      <c r="ET863" s="133"/>
      <c r="EU863" s="133"/>
      <c r="EV863" s="133"/>
      <c r="EW863" s="133"/>
      <c r="EX863" s="133"/>
      <c r="EY863" s="133"/>
      <c r="EZ863" s="133"/>
      <c r="FA863" s="133"/>
      <c r="FB863" s="133"/>
      <c r="FC863" s="133"/>
      <c r="FD863" s="133"/>
      <c r="FE863" s="133"/>
      <c r="FF863" s="133"/>
      <c r="FG863" s="133"/>
      <c r="FH863" s="133"/>
      <c r="FI863" s="133"/>
      <c r="FJ863" s="133"/>
      <c r="FK863" s="133"/>
      <c r="FL863" s="133"/>
      <c r="FM863" s="133"/>
      <c r="FN863" s="133"/>
      <c r="FO863" s="133"/>
      <c r="FP863" s="133"/>
      <c r="FQ863" s="133"/>
      <c r="FR863" s="133"/>
      <c r="FS863" s="133"/>
      <c r="FT863" s="133"/>
      <c r="FU863" s="133"/>
      <c r="FV863" s="133"/>
      <c r="FW863" s="133"/>
      <c r="FX863" s="133"/>
      <c r="FY863" s="133"/>
      <c r="FZ863" s="133"/>
      <c r="GA863" s="133"/>
      <c r="GB863" s="133"/>
      <c r="GC863" s="133"/>
      <c r="GD863" s="133"/>
      <c r="GE863" s="133"/>
      <c r="GF863" s="133"/>
      <c r="GG863" s="133"/>
      <c r="GH863" s="133"/>
      <c r="GI863" s="133"/>
      <c r="GJ863" s="133"/>
      <c r="GK863" s="133"/>
      <c r="GL863" s="133"/>
      <c r="GM863" s="133"/>
      <c r="GN863" s="133"/>
      <c r="GO863" s="133"/>
      <c r="GP863" s="133"/>
      <c r="GQ863" s="133"/>
      <c r="GR863" s="133"/>
      <c r="GS863" s="133"/>
    </row>
    <row r="864" spans="1:20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c r="AV864" s="133"/>
      <c r="AW864" s="133"/>
      <c r="AX864" s="133"/>
      <c r="AY864" s="133"/>
      <c r="AZ864" s="133"/>
      <c r="BA864" s="133"/>
      <c r="BB864" s="133"/>
      <c r="BC864" s="133"/>
      <c r="BD864" s="133"/>
      <c r="BE864" s="133"/>
      <c r="BF864" s="133"/>
      <c r="BG864" s="133"/>
      <c r="BH864" s="133"/>
      <c r="BI864" s="133"/>
      <c r="BJ864" s="133"/>
      <c r="BK864" s="133"/>
      <c r="BL864" s="133"/>
      <c r="BM864" s="133"/>
      <c r="BN864" s="133"/>
      <c r="BO864" s="133"/>
      <c r="BP864" s="133"/>
      <c r="BQ864" s="133"/>
      <c r="BR864" s="133"/>
      <c r="BS864" s="133"/>
      <c r="BT864" s="133"/>
      <c r="BU864" s="133"/>
      <c r="BV864" s="133"/>
      <c r="BW864" s="133"/>
      <c r="BX864" s="133"/>
      <c r="BY864" s="133"/>
      <c r="BZ864" s="133"/>
      <c r="CA864" s="133"/>
      <c r="CB864" s="133"/>
      <c r="CC864" s="133"/>
      <c r="CD864" s="133"/>
      <c r="CE864" s="133"/>
      <c r="CF864" s="133"/>
      <c r="CG864" s="133"/>
      <c r="CH864" s="133"/>
      <c r="CI864" s="133"/>
      <c r="CJ864" s="133"/>
      <c r="CK864" s="133"/>
      <c r="CL864" s="133"/>
      <c r="CM864" s="133"/>
      <c r="CN864" s="133"/>
      <c r="CO864" s="133"/>
      <c r="CP864" s="133"/>
      <c r="CQ864" s="133"/>
      <c r="CR864" s="133"/>
      <c r="CS864" s="133"/>
      <c r="CT864" s="133"/>
      <c r="CU864" s="133"/>
      <c r="CV864" s="133"/>
      <c r="CW864" s="133"/>
      <c r="CX864" s="133"/>
      <c r="CY864" s="133"/>
      <c r="CZ864" s="133"/>
      <c r="DA864" s="133"/>
      <c r="DB864" s="133"/>
      <c r="DC864" s="133"/>
      <c r="DD864" s="133"/>
      <c r="DE864" s="133"/>
      <c r="DF864" s="133"/>
      <c r="DG864" s="133"/>
      <c r="DH864" s="133"/>
      <c r="DI864" s="133"/>
      <c r="DJ864" s="133"/>
      <c r="DK864" s="133"/>
      <c r="DL864" s="133"/>
      <c r="DM864" s="133"/>
      <c r="DN864" s="133"/>
      <c r="DO864" s="133"/>
      <c r="DP864" s="133"/>
      <c r="DQ864" s="133"/>
      <c r="DR864" s="133"/>
      <c r="DS864" s="133"/>
      <c r="DT864" s="133"/>
      <c r="DU864" s="133"/>
      <c r="DV864" s="133"/>
      <c r="DW864" s="133"/>
      <c r="DX864" s="133"/>
      <c r="DY864" s="133"/>
      <c r="DZ864" s="133"/>
      <c r="EA864" s="133"/>
      <c r="EB864" s="133"/>
      <c r="EC864" s="133"/>
      <c r="ED864" s="133"/>
      <c r="EE864" s="133"/>
      <c r="EF864" s="133"/>
      <c r="EG864" s="133"/>
      <c r="EH864" s="133"/>
      <c r="EI864" s="133"/>
      <c r="EJ864" s="133"/>
      <c r="EK864" s="133"/>
      <c r="EL864" s="133"/>
      <c r="EM864" s="133"/>
      <c r="EN864" s="133"/>
      <c r="EO864" s="133"/>
      <c r="EP864" s="133"/>
      <c r="EQ864" s="133"/>
      <c r="ER864" s="133"/>
      <c r="ES864" s="133"/>
      <c r="ET864" s="133"/>
      <c r="EU864" s="133"/>
      <c r="EV864" s="133"/>
      <c r="EW864" s="133"/>
      <c r="EX864" s="133"/>
      <c r="EY864" s="133"/>
      <c r="EZ864" s="133"/>
      <c r="FA864" s="133"/>
      <c r="FB864" s="133"/>
      <c r="FC864" s="133"/>
      <c r="FD864" s="133"/>
      <c r="FE864" s="133"/>
      <c r="FF864" s="133"/>
      <c r="FG864" s="133"/>
      <c r="FH864" s="133"/>
      <c r="FI864" s="133"/>
      <c r="FJ864" s="133"/>
      <c r="FK864" s="133"/>
      <c r="FL864" s="133"/>
      <c r="FM864" s="133"/>
      <c r="FN864" s="133"/>
      <c r="FO864" s="133"/>
      <c r="FP864" s="133"/>
      <c r="FQ864" s="133"/>
      <c r="FR864" s="133"/>
      <c r="FS864" s="133"/>
      <c r="FT864" s="133"/>
      <c r="FU864" s="133"/>
      <c r="FV864" s="133"/>
      <c r="FW864" s="133"/>
      <c r="FX864" s="133"/>
      <c r="FY864" s="133"/>
      <c r="FZ864" s="133"/>
      <c r="GA864" s="133"/>
      <c r="GB864" s="133"/>
      <c r="GC864" s="133"/>
      <c r="GD864" s="133"/>
      <c r="GE864" s="133"/>
      <c r="GF864" s="133"/>
      <c r="GG864" s="133"/>
      <c r="GH864" s="133"/>
      <c r="GI864" s="133"/>
      <c r="GJ864" s="133"/>
      <c r="GK864" s="133"/>
      <c r="GL864" s="133"/>
      <c r="GM864" s="133"/>
      <c r="GN864" s="133"/>
      <c r="GO864" s="133"/>
      <c r="GP864" s="133"/>
      <c r="GQ864" s="133"/>
      <c r="GR864" s="133"/>
      <c r="GS864" s="133"/>
    </row>
    <row r="865" spans="1:20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c r="AV865" s="133"/>
      <c r="AW865" s="133"/>
      <c r="AX865" s="133"/>
      <c r="AY865" s="133"/>
      <c r="AZ865" s="133"/>
      <c r="BA865" s="133"/>
      <c r="BB865" s="133"/>
      <c r="BC865" s="133"/>
      <c r="BD865" s="133"/>
      <c r="BE865" s="133"/>
      <c r="BF865" s="133"/>
      <c r="BG865" s="133"/>
      <c r="BH865" s="133"/>
      <c r="BI865" s="133"/>
      <c r="BJ865" s="133"/>
      <c r="BK865" s="133"/>
      <c r="BL865" s="133"/>
      <c r="BM865" s="133"/>
      <c r="BN865" s="133"/>
      <c r="BO865" s="133"/>
      <c r="BP865" s="133"/>
      <c r="BQ865" s="133"/>
      <c r="BR865" s="133"/>
      <c r="BS865" s="133"/>
      <c r="BT865" s="133"/>
      <c r="BU865" s="133"/>
      <c r="BV865" s="133"/>
      <c r="BW865" s="133"/>
      <c r="BX865" s="133"/>
      <c r="BY865" s="133"/>
      <c r="BZ865" s="133"/>
      <c r="CA865" s="133"/>
      <c r="CB865" s="133"/>
      <c r="CC865" s="133"/>
      <c r="CD865" s="133"/>
      <c r="CE865" s="133"/>
      <c r="CF865" s="133"/>
      <c r="CG865" s="133"/>
      <c r="CH865" s="133"/>
      <c r="CI865" s="133"/>
      <c r="CJ865" s="133"/>
      <c r="CK865" s="133"/>
      <c r="CL865" s="133"/>
      <c r="CM865" s="133"/>
      <c r="CN865" s="133"/>
      <c r="CO865" s="133"/>
      <c r="CP865" s="133"/>
      <c r="CQ865" s="133"/>
      <c r="CR865" s="133"/>
      <c r="CS865" s="133"/>
      <c r="CT865" s="133"/>
      <c r="CU865" s="133"/>
      <c r="CV865" s="133"/>
      <c r="CW865" s="133"/>
      <c r="CX865" s="133"/>
      <c r="CY865" s="133"/>
      <c r="CZ865" s="133"/>
      <c r="DA865" s="133"/>
      <c r="DB865" s="133"/>
      <c r="DC865" s="133"/>
      <c r="DD865" s="133"/>
      <c r="DE865" s="133"/>
      <c r="DF865" s="133"/>
      <c r="DG865" s="133"/>
      <c r="DH865" s="133"/>
      <c r="DI865" s="133"/>
      <c r="DJ865" s="133"/>
      <c r="DK865" s="133"/>
      <c r="DL865" s="133"/>
      <c r="DM865" s="133"/>
      <c r="DN865" s="133"/>
      <c r="DO865" s="133"/>
      <c r="DP865" s="133"/>
      <c r="DQ865" s="133"/>
      <c r="DR865" s="133"/>
      <c r="DS865" s="133"/>
      <c r="DT865" s="133"/>
      <c r="DU865" s="133"/>
      <c r="DV865" s="133"/>
      <c r="DW865" s="133"/>
      <c r="DX865" s="133"/>
      <c r="DY865" s="133"/>
      <c r="DZ865" s="133"/>
      <c r="EA865" s="133"/>
      <c r="EB865" s="133"/>
      <c r="EC865" s="133"/>
      <c r="ED865" s="133"/>
      <c r="EE865" s="133"/>
      <c r="EF865" s="133"/>
      <c r="EG865" s="133"/>
      <c r="EH865" s="133"/>
      <c r="EI865" s="133"/>
      <c r="EJ865" s="133"/>
      <c r="EK865" s="133"/>
      <c r="EL865" s="133"/>
      <c r="EM865" s="133"/>
      <c r="EN865" s="133"/>
      <c r="EO865" s="133"/>
      <c r="EP865" s="133"/>
      <c r="EQ865" s="133"/>
      <c r="ER865" s="133"/>
      <c r="ES865" s="133"/>
      <c r="ET865" s="133"/>
      <c r="EU865" s="133"/>
      <c r="EV865" s="133"/>
      <c r="EW865" s="133"/>
      <c r="EX865" s="133"/>
      <c r="EY865" s="133"/>
      <c r="EZ865" s="133"/>
      <c r="FA865" s="133"/>
      <c r="FB865" s="133"/>
      <c r="FC865" s="133"/>
      <c r="FD865" s="133"/>
      <c r="FE865" s="133"/>
      <c r="FF865" s="133"/>
      <c r="FG865" s="133"/>
      <c r="FH865" s="133"/>
      <c r="FI865" s="133"/>
      <c r="FJ865" s="133"/>
      <c r="FK865" s="133"/>
      <c r="FL865" s="133"/>
      <c r="FM865" s="133"/>
      <c r="FN865" s="133"/>
      <c r="FO865" s="133"/>
      <c r="FP865" s="133"/>
      <c r="FQ865" s="133"/>
      <c r="FR865" s="133"/>
      <c r="FS865" s="133"/>
      <c r="FT865" s="133"/>
      <c r="FU865" s="133"/>
      <c r="FV865" s="133"/>
      <c r="FW865" s="133"/>
      <c r="FX865" s="133"/>
      <c r="FY865" s="133"/>
      <c r="FZ865" s="133"/>
      <c r="GA865" s="133"/>
      <c r="GB865" s="133"/>
      <c r="GC865" s="133"/>
      <c r="GD865" s="133"/>
      <c r="GE865" s="133"/>
      <c r="GF865" s="133"/>
      <c r="GG865" s="133"/>
      <c r="GH865" s="133"/>
      <c r="GI865" s="133"/>
      <c r="GJ865" s="133"/>
      <c r="GK865" s="133"/>
      <c r="GL865" s="133"/>
      <c r="GM865" s="133"/>
      <c r="GN865" s="133"/>
      <c r="GO865" s="133"/>
      <c r="GP865" s="133"/>
      <c r="GQ865" s="133"/>
      <c r="GR865" s="133"/>
      <c r="GS865" s="133"/>
    </row>
    <row r="866" spans="1:20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c r="AV866" s="133"/>
      <c r="AW866" s="133"/>
      <c r="AX866" s="133"/>
      <c r="AY866" s="133"/>
      <c r="AZ866" s="133"/>
      <c r="BA866" s="133"/>
      <c r="BB866" s="133"/>
      <c r="BC866" s="133"/>
      <c r="BD866" s="133"/>
      <c r="BE866" s="133"/>
      <c r="BF866" s="133"/>
      <c r="BG866" s="133"/>
      <c r="BH866" s="133"/>
      <c r="BI866" s="133"/>
      <c r="BJ866" s="133"/>
      <c r="BK866" s="133"/>
      <c r="BL866" s="133"/>
      <c r="BM866" s="133"/>
      <c r="BN866" s="133"/>
      <c r="BO866" s="133"/>
      <c r="BP866" s="133"/>
      <c r="BQ866" s="133"/>
      <c r="BR866" s="133"/>
      <c r="BS866" s="133"/>
      <c r="BT866" s="133"/>
      <c r="BU866" s="133"/>
      <c r="BV866" s="133"/>
      <c r="BW866" s="133"/>
      <c r="BX866" s="133"/>
      <c r="BY866" s="133"/>
      <c r="BZ866" s="133"/>
      <c r="CA866" s="133"/>
      <c r="CB866" s="133"/>
      <c r="CC866" s="133"/>
      <c r="CD866" s="133"/>
      <c r="CE866" s="133"/>
      <c r="CF866" s="133"/>
      <c r="CG866" s="133"/>
      <c r="CH866" s="133"/>
      <c r="CI866" s="133"/>
      <c r="CJ866" s="133"/>
      <c r="CK866" s="133"/>
      <c r="CL866" s="133"/>
      <c r="CM866" s="133"/>
      <c r="CN866" s="133"/>
      <c r="CO866" s="133"/>
      <c r="CP866" s="133"/>
      <c r="CQ866" s="133"/>
      <c r="CR866" s="133"/>
      <c r="CS866" s="133"/>
      <c r="CT866" s="133"/>
      <c r="CU866" s="133"/>
      <c r="CV866" s="133"/>
      <c r="CW866" s="133"/>
      <c r="CX866" s="133"/>
      <c r="CY866" s="133"/>
      <c r="CZ866" s="133"/>
      <c r="DA866" s="133"/>
      <c r="DB866" s="133"/>
      <c r="DC866" s="133"/>
      <c r="DD866" s="133"/>
      <c r="DE866" s="133"/>
      <c r="DF866" s="133"/>
      <c r="DG866" s="133"/>
      <c r="DH866" s="133"/>
      <c r="DI866" s="133"/>
      <c r="DJ866" s="133"/>
      <c r="DK866" s="133"/>
      <c r="DL866" s="133"/>
      <c r="DM866" s="133"/>
      <c r="DN866" s="133"/>
      <c r="DO866" s="133"/>
      <c r="DP866" s="133"/>
      <c r="DQ866" s="133"/>
      <c r="DR866" s="133"/>
      <c r="DS866" s="133"/>
      <c r="DT866" s="133"/>
      <c r="DU866" s="133"/>
      <c r="DV866" s="133"/>
      <c r="DW866" s="133"/>
      <c r="DX866" s="133"/>
      <c r="DY866" s="133"/>
      <c r="DZ866" s="133"/>
      <c r="EA866" s="133"/>
      <c r="EB866" s="133"/>
      <c r="EC866" s="133"/>
      <c r="ED866" s="133"/>
      <c r="EE866" s="133"/>
      <c r="EF866" s="133"/>
      <c r="EG866" s="133"/>
      <c r="EH866" s="133"/>
      <c r="EI866" s="133"/>
      <c r="EJ866" s="133"/>
      <c r="EK866" s="133"/>
      <c r="EL866" s="133"/>
      <c r="EM866" s="133"/>
      <c r="EN866" s="133"/>
      <c r="EO866" s="133"/>
      <c r="EP866" s="133"/>
      <c r="EQ866" s="133"/>
      <c r="ER866" s="133"/>
      <c r="ES866" s="133"/>
      <c r="ET866" s="133"/>
      <c r="EU866" s="133"/>
      <c r="EV866" s="133"/>
      <c r="EW866" s="133"/>
      <c r="EX866" s="133"/>
      <c r="EY866" s="133"/>
      <c r="EZ866" s="133"/>
      <c r="FA866" s="133"/>
      <c r="FB866" s="133"/>
      <c r="FC866" s="133"/>
      <c r="FD866" s="133"/>
      <c r="FE866" s="133"/>
      <c r="FF866" s="133"/>
      <c r="FG866" s="133"/>
      <c r="FH866" s="133"/>
      <c r="FI866" s="133"/>
      <c r="FJ866" s="133"/>
      <c r="FK866" s="133"/>
      <c r="FL866" s="133"/>
      <c r="FM866" s="133"/>
      <c r="FN866" s="133"/>
      <c r="FO866" s="133"/>
      <c r="FP866" s="133"/>
      <c r="FQ866" s="133"/>
      <c r="FR866" s="133"/>
      <c r="FS866" s="133"/>
      <c r="FT866" s="133"/>
      <c r="FU866" s="133"/>
      <c r="FV866" s="133"/>
      <c r="FW866" s="133"/>
      <c r="FX866" s="133"/>
      <c r="FY866" s="133"/>
      <c r="FZ866" s="133"/>
      <c r="GA866" s="133"/>
      <c r="GB866" s="133"/>
      <c r="GC866" s="133"/>
      <c r="GD866" s="133"/>
      <c r="GE866" s="133"/>
      <c r="GF866" s="133"/>
      <c r="GG866" s="133"/>
      <c r="GH866" s="133"/>
      <c r="GI866" s="133"/>
      <c r="GJ866" s="133"/>
      <c r="GK866" s="133"/>
      <c r="GL866" s="133"/>
      <c r="GM866" s="133"/>
      <c r="GN866" s="133"/>
      <c r="GO866" s="133"/>
      <c r="GP866" s="133"/>
      <c r="GQ866" s="133"/>
      <c r="GR866" s="133"/>
      <c r="GS866" s="133"/>
    </row>
    <row r="867" spans="1:20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c r="AV867" s="133"/>
      <c r="AW867" s="133"/>
      <c r="AX867" s="133"/>
      <c r="AY867" s="133"/>
      <c r="AZ867" s="133"/>
      <c r="BA867" s="133"/>
      <c r="BB867" s="133"/>
      <c r="BC867" s="133"/>
      <c r="BD867" s="133"/>
      <c r="BE867" s="133"/>
      <c r="BF867" s="133"/>
      <c r="BG867" s="133"/>
      <c r="BH867" s="133"/>
      <c r="BI867" s="133"/>
      <c r="BJ867" s="133"/>
      <c r="BK867" s="133"/>
      <c r="BL867" s="133"/>
      <c r="BM867" s="133"/>
      <c r="BN867" s="133"/>
      <c r="BO867" s="133"/>
      <c r="BP867" s="133"/>
      <c r="BQ867" s="133"/>
      <c r="BR867" s="133"/>
      <c r="BS867" s="133"/>
      <c r="BT867" s="133"/>
      <c r="BU867" s="133"/>
      <c r="BV867" s="133"/>
      <c r="BW867" s="133"/>
      <c r="BX867" s="133"/>
      <c r="BY867" s="133"/>
      <c r="BZ867" s="133"/>
      <c r="CA867" s="133"/>
      <c r="CB867" s="133"/>
      <c r="CC867" s="133"/>
      <c r="CD867" s="133"/>
      <c r="CE867" s="133"/>
      <c r="CF867" s="133"/>
      <c r="CG867" s="133"/>
      <c r="CH867" s="133"/>
      <c r="CI867" s="133"/>
      <c r="CJ867" s="133"/>
      <c r="CK867" s="133"/>
      <c r="CL867" s="133"/>
      <c r="CM867" s="133"/>
      <c r="CN867" s="133"/>
      <c r="CO867" s="133"/>
      <c r="CP867" s="133"/>
      <c r="CQ867" s="133"/>
      <c r="CR867" s="133"/>
      <c r="CS867" s="133"/>
      <c r="CT867" s="133"/>
      <c r="CU867" s="133"/>
      <c r="CV867" s="133"/>
      <c r="CW867" s="133"/>
      <c r="CX867" s="133"/>
      <c r="CY867" s="133"/>
      <c r="CZ867" s="133"/>
      <c r="DA867" s="133"/>
      <c r="DB867" s="133"/>
      <c r="DC867" s="133"/>
      <c r="DD867" s="133"/>
      <c r="DE867" s="133"/>
      <c r="DF867" s="133"/>
      <c r="DG867" s="133"/>
      <c r="DH867" s="133"/>
      <c r="DI867" s="133"/>
      <c r="DJ867" s="133"/>
      <c r="DK867" s="133"/>
      <c r="DL867" s="133"/>
      <c r="DM867" s="133"/>
      <c r="DN867" s="133"/>
      <c r="DO867" s="133"/>
      <c r="DP867" s="133"/>
      <c r="DQ867" s="133"/>
      <c r="DR867" s="133"/>
      <c r="DS867" s="133"/>
      <c r="DT867" s="133"/>
      <c r="DU867" s="133"/>
      <c r="DV867" s="133"/>
      <c r="DW867" s="133"/>
      <c r="DX867" s="133"/>
      <c r="DY867" s="133"/>
      <c r="DZ867" s="133"/>
      <c r="EA867" s="133"/>
      <c r="EB867" s="133"/>
      <c r="EC867" s="133"/>
      <c r="ED867" s="133"/>
      <c r="EE867" s="133"/>
      <c r="EF867" s="133"/>
      <c r="EG867" s="133"/>
      <c r="EH867" s="133"/>
      <c r="EI867" s="133"/>
      <c r="EJ867" s="133"/>
      <c r="EK867" s="133"/>
      <c r="EL867" s="133"/>
      <c r="EM867" s="133"/>
      <c r="EN867" s="133"/>
      <c r="EO867" s="133"/>
      <c r="EP867" s="133"/>
      <c r="EQ867" s="133"/>
      <c r="ER867" s="133"/>
      <c r="ES867" s="133"/>
      <c r="ET867" s="133"/>
      <c r="EU867" s="133"/>
      <c r="EV867" s="133"/>
      <c r="EW867" s="133"/>
      <c r="EX867" s="133"/>
      <c r="EY867" s="133"/>
      <c r="EZ867" s="133"/>
      <c r="FA867" s="133"/>
      <c r="FB867" s="133"/>
      <c r="FC867" s="133"/>
      <c r="FD867" s="133"/>
      <c r="FE867" s="133"/>
      <c r="FF867" s="133"/>
      <c r="FG867" s="133"/>
      <c r="FH867" s="133"/>
      <c r="FI867" s="133"/>
      <c r="FJ867" s="133"/>
      <c r="FK867" s="133"/>
      <c r="FL867" s="133"/>
      <c r="FM867" s="133"/>
      <c r="FN867" s="133"/>
      <c r="FO867" s="133"/>
      <c r="FP867" s="133"/>
      <c r="FQ867" s="133"/>
      <c r="FR867" s="133"/>
      <c r="FS867" s="133"/>
      <c r="FT867" s="133"/>
      <c r="FU867" s="133"/>
      <c r="FV867" s="133"/>
      <c r="FW867" s="133"/>
      <c r="FX867" s="133"/>
      <c r="FY867" s="133"/>
      <c r="FZ867" s="133"/>
      <c r="GA867" s="133"/>
      <c r="GB867" s="133"/>
      <c r="GC867" s="133"/>
      <c r="GD867" s="133"/>
      <c r="GE867" s="133"/>
      <c r="GF867" s="133"/>
      <c r="GG867" s="133"/>
      <c r="GH867" s="133"/>
      <c r="GI867" s="133"/>
      <c r="GJ867" s="133"/>
      <c r="GK867" s="133"/>
      <c r="GL867" s="133"/>
      <c r="GM867" s="133"/>
      <c r="GN867" s="133"/>
      <c r="GO867" s="133"/>
      <c r="GP867" s="133"/>
      <c r="GQ867" s="133"/>
      <c r="GR867" s="133"/>
      <c r="GS867" s="133"/>
    </row>
    <row r="868" spans="1:20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c r="AV868" s="133"/>
      <c r="AW868" s="133"/>
      <c r="AX868" s="133"/>
      <c r="AY868" s="133"/>
      <c r="AZ868" s="133"/>
      <c r="BA868" s="133"/>
      <c r="BB868" s="133"/>
      <c r="BC868" s="133"/>
      <c r="BD868" s="133"/>
      <c r="BE868" s="133"/>
      <c r="BF868" s="133"/>
      <c r="BG868" s="133"/>
      <c r="BH868" s="133"/>
      <c r="BI868" s="133"/>
      <c r="BJ868" s="133"/>
      <c r="BK868" s="133"/>
      <c r="BL868" s="133"/>
      <c r="BM868" s="133"/>
      <c r="BN868" s="133"/>
      <c r="BO868" s="133"/>
      <c r="BP868" s="133"/>
      <c r="BQ868" s="133"/>
      <c r="BR868" s="133"/>
      <c r="BS868" s="133"/>
      <c r="BT868" s="133"/>
      <c r="BU868" s="133"/>
      <c r="BV868" s="133"/>
      <c r="BW868" s="133"/>
      <c r="BX868" s="133"/>
      <c r="BY868" s="133"/>
      <c r="BZ868" s="133"/>
      <c r="CA868" s="133"/>
      <c r="CB868" s="133"/>
      <c r="CC868" s="133"/>
      <c r="CD868" s="133"/>
      <c r="CE868" s="133"/>
      <c r="CF868" s="133"/>
      <c r="CG868" s="133"/>
      <c r="CH868" s="133"/>
      <c r="CI868" s="133"/>
      <c r="CJ868" s="133"/>
      <c r="CK868" s="133"/>
      <c r="CL868" s="133"/>
      <c r="CM868" s="133"/>
      <c r="CN868" s="133"/>
      <c r="CO868" s="133"/>
      <c r="CP868" s="133"/>
      <c r="CQ868" s="133"/>
      <c r="CR868" s="133"/>
      <c r="CS868" s="133"/>
      <c r="CT868" s="133"/>
      <c r="CU868" s="133"/>
      <c r="CV868" s="133"/>
      <c r="CW868" s="133"/>
      <c r="CX868" s="133"/>
      <c r="CY868" s="133"/>
      <c r="CZ868" s="133"/>
      <c r="DA868" s="133"/>
      <c r="DB868" s="133"/>
      <c r="DC868" s="133"/>
      <c r="DD868" s="133"/>
      <c r="DE868" s="133"/>
      <c r="DF868" s="133"/>
      <c r="DG868" s="133"/>
      <c r="DH868" s="133"/>
      <c r="DI868" s="133"/>
      <c r="DJ868" s="133"/>
      <c r="DK868" s="133"/>
      <c r="DL868" s="133"/>
      <c r="DM868" s="133"/>
      <c r="DN868" s="133"/>
      <c r="DO868" s="133"/>
      <c r="DP868" s="133"/>
      <c r="DQ868" s="133"/>
      <c r="DR868" s="133"/>
      <c r="DS868" s="133"/>
      <c r="DT868" s="133"/>
      <c r="DU868" s="133"/>
      <c r="DV868" s="133"/>
      <c r="DW868" s="133"/>
      <c r="DX868" s="133"/>
      <c r="DY868" s="133"/>
      <c r="DZ868" s="133"/>
      <c r="EA868" s="133"/>
      <c r="EB868" s="133"/>
      <c r="EC868" s="133"/>
      <c r="ED868" s="133"/>
      <c r="EE868" s="133"/>
      <c r="EF868" s="133"/>
      <c r="EG868" s="133"/>
      <c r="EH868" s="133"/>
      <c r="EI868" s="133"/>
      <c r="EJ868" s="133"/>
      <c r="EK868" s="133"/>
      <c r="EL868" s="133"/>
      <c r="EM868" s="133"/>
      <c r="EN868" s="133"/>
      <c r="EO868" s="133"/>
      <c r="EP868" s="133"/>
      <c r="EQ868" s="133"/>
      <c r="ER868" s="133"/>
      <c r="ES868" s="133"/>
      <c r="ET868" s="133"/>
      <c r="EU868" s="133"/>
      <c r="EV868" s="133"/>
      <c r="EW868" s="133"/>
      <c r="EX868" s="133"/>
      <c r="EY868" s="133"/>
      <c r="EZ868" s="133"/>
      <c r="FA868" s="133"/>
      <c r="FB868" s="133"/>
      <c r="FC868" s="133"/>
      <c r="FD868" s="133"/>
      <c r="FE868" s="133"/>
      <c r="FF868" s="133"/>
      <c r="FG868" s="133"/>
      <c r="FH868" s="133"/>
      <c r="FI868" s="133"/>
      <c r="FJ868" s="133"/>
      <c r="FK868" s="133"/>
      <c r="FL868" s="133"/>
      <c r="FM868" s="133"/>
      <c r="FN868" s="133"/>
      <c r="FO868" s="133"/>
      <c r="FP868" s="133"/>
      <c r="FQ868" s="133"/>
      <c r="FR868" s="133"/>
      <c r="FS868" s="133"/>
      <c r="FT868" s="133"/>
      <c r="FU868" s="133"/>
      <c r="FV868" s="133"/>
      <c r="FW868" s="133"/>
      <c r="FX868" s="133"/>
      <c r="FY868" s="133"/>
      <c r="FZ868" s="133"/>
      <c r="GA868" s="133"/>
      <c r="GB868" s="133"/>
      <c r="GC868" s="133"/>
      <c r="GD868" s="133"/>
      <c r="GE868" s="133"/>
      <c r="GF868" s="133"/>
      <c r="GG868" s="133"/>
      <c r="GH868" s="133"/>
      <c r="GI868" s="133"/>
      <c r="GJ868" s="133"/>
      <c r="GK868" s="133"/>
      <c r="GL868" s="133"/>
      <c r="GM868" s="133"/>
      <c r="GN868" s="133"/>
      <c r="GO868" s="133"/>
      <c r="GP868" s="133"/>
      <c r="GQ868" s="133"/>
      <c r="GR868" s="133"/>
      <c r="GS868" s="133"/>
    </row>
    <row r="869" spans="1:20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c r="AV869" s="133"/>
      <c r="AW869" s="133"/>
      <c r="AX869" s="133"/>
      <c r="AY869" s="133"/>
      <c r="AZ869" s="133"/>
      <c r="BA869" s="133"/>
      <c r="BB869" s="133"/>
      <c r="BC869" s="133"/>
      <c r="BD869" s="133"/>
      <c r="BE869" s="133"/>
      <c r="BF869" s="133"/>
      <c r="BG869" s="133"/>
      <c r="BH869" s="133"/>
      <c r="BI869" s="133"/>
      <c r="BJ869" s="133"/>
      <c r="BK869" s="133"/>
      <c r="BL869" s="133"/>
      <c r="BM869" s="133"/>
      <c r="BN869" s="133"/>
      <c r="BO869" s="133"/>
      <c r="BP869" s="133"/>
      <c r="BQ869" s="133"/>
      <c r="BR869" s="133"/>
      <c r="BS869" s="133"/>
      <c r="BT869" s="133"/>
      <c r="BU869" s="133"/>
      <c r="BV869" s="133"/>
      <c r="BW869" s="133"/>
      <c r="BX869" s="133"/>
      <c r="BY869" s="133"/>
      <c r="BZ869" s="133"/>
      <c r="CA869" s="133"/>
      <c r="CB869" s="133"/>
      <c r="CC869" s="133"/>
      <c r="CD869" s="133"/>
      <c r="CE869" s="133"/>
      <c r="CF869" s="133"/>
      <c r="CG869" s="133"/>
      <c r="CH869" s="133"/>
      <c r="CI869" s="133"/>
      <c r="CJ869" s="133"/>
      <c r="CK869" s="133"/>
      <c r="CL869" s="133"/>
      <c r="CM869" s="133"/>
      <c r="CN869" s="133"/>
      <c r="CO869" s="133"/>
      <c r="CP869" s="133"/>
      <c r="CQ869" s="133"/>
      <c r="CR869" s="133"/>
      <c r="CS869" s="133"/>
      <c r="CT869" s="133"/>
      <c r="CU869" s="133"/>
      <c r="CV869" s="133"/>
      <c r="CW869" s="133"/>
      <c r="CX869" s="133"/>
      <c r="CY869" s="133"/>
      <c r="CZ869" s="133"/>
      <c r="DA869" s="133"/>
      <c r="DB869" s="133"/>
      <c r="DC869" s="133"/>
      <c r="DD869" s="133"/>
      <c r="DE869" s="133"/>
      <c r="DF869" s="133"/>
      <c r="DG869" s="133"/>
      <c r="DH869" s="133"/>
      <c r="DI869" s="133"/>
      <c r="DJ869" s="133"/>
      <c r="DK869" s="133"/>
      <c r="DL869" s="133"/>
      <c r="DM869" s="133"/>
      <c r="DN869" s="133"/>
      <c r="DO869" s="133"/>
      <c r="DP869" s="133"/>
      <c r="DQ869" s="133"/>
      <c r="DR869" s="133"/>
      <c r="DS869" s="133"/>
      <c r="DT869" s="133"/>
      <c r="DU869" s="133"/>
      <c r="DV869" s="133"/>
      <c r="DW869" s="133"/>
      <c r="DX869" s="133"/>
      <c r="DY869" s="133"/>
      <c r="DZ869" s="133"/>
      <c r="EA869" s="133"/>
      <c r="EB869" s="133"/>
      <c r="EC869" s="133"/>
      <c r="ED869" s="133"/>
      <c r="EE869" s="133"/>
      <c r="EF869" s="133"/>
      <c r="EG869" s="133"/>
      <c r="EH869" s="133"/>
      <c r="EI869" s="133"/>
      <c r="EJ869" s="133"/>
      <c r="EK869" s="133"/>
      <c r="EL869" s="133"/>
      <c r="EM869" s="133"/>
      <c r="EN869" s="133"/>
      <c r="EO869" s="133"/>
      <c r="EP869" s="133"/>
      <c r="EQ869" s="133"/>
      <c r="ER869" s="133"/>
      <c r="ES869" s="133"/>
      <c r="ET869" s="133"/>
      <c r="EU869" s="133"/>
      <c r="EV869" s="133"/>
      <c r="EW869" s="133"/>
      <c r="EX869" s="133"/>
      <c r="EY869" s="133"/>
      <c r="EZ869" s="133"/>
      <c r="FA869" s="133"/>
      <c r="FB869" s="133"/>
      <c r="FC869" s="133"/>
      <c r="FD869" s="133"/>
      <c r="FE869" s="133"/>
      <c r="FF869" s="133"/>
      <c r="FG869" s="133"/>
      <c r="FH869" s="133"/>
      <c r="FI869" s="133"/>
      <c r="FJ869" s="133"/>
      <c r="FK869" s="133"/>
      <c r="FL869" s="133"/>
      <c r="FM869" s="133"/>
      <c r="FN869" s="133"/>
      <c r="FO869" s="133"/>
      <c r="FP869" s="133"/>
      <c r="FQ869" s="133"/>
      <c r="FR869" s="133"/>
      <c r="FS869" s="133"/>
      <c r="FT869" s="133"/>
      <c r="FU869" s="133"/>
      <c r="FV869" s="133"/>
      <c r="FW869" s="133"/>
      <c r="FX869" s="133"/>
      <c r="FY869" s="133"/>
      <c r="FZ869" s="133"/>
      <c r="GA869" s="133"/>
      <c r="GB869" s="133"/>
      <c r="GC869" s="133"/>
      <c r="GD869" s="133"/>
      <c r="GE869" s="133"/>
      <c r="GF869" s="133"/>
      <c r="GG869" s="133"/>
      <c r="GH869" s="133"/>
      <c r="GI869" s="133"/>
      <c r="GJ869" s="133"/>
      <c r="GK869" s="133"/>
      <c r="GL869" s="133"/>
      <c r="GM869" s="133"/>
      <c r="GN869" s="133"/>
      <c r="GO869" s="133"/>
      <c r="GP869" s="133"/>
      <c r="GQ869" s="133"/>
      <c r="GR869" s="133"/>
      <c r="GS869" s="133"/>
    </row>
    <row r="870" spans="1:20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c r="AV870" s="133"/>
      <c r="AW870" s="133"/>
      <c r="AX870" s="133"/>
      <c r="AY870" s="133"/>
      <c r="AZ870" s="133"/>
      <c r="BA870" s="133"/>
      <c r="BB870" s="133"/>
      <c r="BC870" s="133"/>
      <c r="BD870" s="133"/>
      <c r="BE870" s="133"/>
      <c r="BF870" s="133"/>
      <c r="BG870" s="133"/>
      <c r="BH870" s="133"/>
      <c r="BI870" s="133"/>
      <c r="BJ870" s="133"/>
      <c r="BK870" s="133"/>
      <c r="BL870" s="133"/>
      <c r="BM870" s="133"/>
      <c r="BN870" s="133"/>
      <c r="BO870" s="133"/>
      <c r="BP870" s="133"/>
      <c r="BQ870" s="133"/>
      <c r="BR870" s="133"/>
      <c r="BS870" s="133"/>
      <c r="BT870" s="133"/>
      <c r="BU870" s="133"/>
      <c r="BV870" s="133"/>
      <c r="BW870" s="133"/>
      <c r="BX870" s="133"/>
      <c r="BY870" s="133"/>
      <c r="BZ870" s="133"/>
      <c r="CA870" s="133"/>
      <c r="CB870" s="133"/>
      <c r="CC870" s="133"/>
      <c r="CD870" s="133"/>
      <c r="CE870" s="133"/>
      <c r="CF870" s="133"/>
      <c r="CG870" s="133"/>
      <c r="CH870" s="133"/>
      <c r="CI870" s="133"/>
      <c r="CJ870" s="133"/>
      <c r="CK870" s="133"/>
      <c r="CL870" s="133"/>
      <c r="CM870" s="133"/>
      <c r="CN870" s="133"/>
      <c r="CO870" s="133"/>
      <c r="CP870" s="133"/>
      <c r="CQ870" s="133"/>
      <c r="CR870" s="133"/>
      <c r="CS870" s="133"/>
      <c r="CT870" s="133"/>
      <c r="CU870" s="133"/>
      <c r="CV870" s="133"/>
      <c r="CW870" s="133"/>
      <c r="CX870" s="133"/>
      <c r="CY870" s="133"/>
      <c r="CZ870" s="133"/>
      <c r="DA870" s="133"/>
      <c r="DB870" s="133"/>
      <c r="DC870" s="133"/>
      <c r="DD870" s="133"/>
      <c r="DE870" s="133"/>
      <c r="DF870" s="133"/>
      <c r="DG870" s="133"/>
      <c r="DH870" s="133"/>
      <c r="DI870" s="133"/>
      <c r="DJ870" s="133"/>
      <c r="DK870" s="133"/>
      <c r="DL870" s="133"/>
      <c r="DM870" s="133"/>
      <c r="DN870" s="133"/>
      <c r="DO870" s="133"/>
      <c r="DP870" s="133"/>
      <c r="DQ870" s="133"/>
      <c r="DR870" s="133"/>
      <c r="DS870" s="133"/>
      <c r="DT870" s="133"/>
      <c r="DU870" s="133"/>
      <c r="DV870" s="133"/>
      <c r="DW870" s="133"/>
      <c r="DX870" s="133"/>
      <c r="DY870" s="133"/>
      <c r="DZ870" s="133"/>
      <c r="EA870" s="133"/>
      <c r="EB870" s="133"/>
      <c r="EC870" s="133"/>
      <c r="ED870" s="133"/>
      <c r="EE870" s="133"/>
      <c r="EF870" s="133"/>
      <c r="EG870" s="133"/>
      <c r="EH870" s="133"/>
      <c r="EI870" s="133"/>
      <c r="EJ870" s="133"/>
      <c r="EK870" s="133"/>
      <c r="EL870" s="133"/>
      <c r="EM870" s="133"/>
      <c r="EN870" s="133"/>
      <c r="EO870" s="133"/>
      <c r="EP870" s="133"/>
      <c r="EQ870" s="133"/>
      <c r="ER870" s="133"/>
      <c r="ES870" s="133"/>
      <c r="ET870" s="133"/>
      <c r="EU870" s="133"/>
      <c r="EV870" s="133"/>
      <c r="EW870" s="133"/>
      <c r="EX870" s="133"/>
      <c r="EY870" s="133"/>
      <c r="EZ870" s="133"/>
      <c r="FA870" s="133"/>
      <c r="FB870" s="133"/>
      <c r="FC870" s="133"/>
      <c r="FD870" s="133"/>
      <c r="FE870" s="133"/>
      <c r="FF870" s="133"/>
      <c r="FG870" s="133"/>
      <c r="FH870" s="133"/>
      <c r="FI870" s="133"/>
      <c r="FJ870" s="133"/>
      <c r="FK870" s="133"/>
      <c r="FL870" s="133"/>
      <c r="FM870" s="133"/>
      <c r="FN870" s="133"/>
      <c r="FO870" s="133"/>
      <c r="FP870" s="133"/>
      <c r="FQ870" s="133"/>
      <c r="FR870" s="133"/>
      <c r="FS870" s="133"/>
      <c r="FT870" s="133"/>
      <c r="FU870" s="133"/>
      <c r="FV870" s="133"/>
      <c r="FW870" s="133"/>
      <c r="FX870" s="133"/>
      <c r="FY870" s="133"/>
      <c r="FZ870" s="133"/>
      <c r="GA870" s="133"/>
      <c r="GB870" s="133"/>
      <c r="GC870" s="133"/>
      <c r="GD870" s="133"/>
      <c r="GE870" s="133"/>
      <c r="GF870" s="133"/>
      <c r="GG870" s="133"/>
      <c r="GH870" s="133"/>
      <c r="GI870" s="133"/>
      <c r="GJ870" s="133"/>
      <c r="GK870" s="133"/>
      <c r="GL870" s="133"/>
      <c r="GM870" s="133"/>
      <c r="GN870" s="133"/>
      <c r="GO870" s="133"/>
      <c r="GP870" s="133"/>
      <c r="GQ870" s="133"/>
      <c r="GR870" s="133"/>
      <c r="GS870" s="133"/>
    </row>
    <row r="871" spans="1:20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c r="AV871" s="133"/>
      <c r="AW871" s="133"/>
      <c r="AX871" s="133"/>
      <c r="AY871" s="133"/>
      <c r="AZ871" s="133"/>
      <c r="BA871" s="133"/>
      <c r="BB871" s="133"/>
      <c r="BC871" s="133"/>
      <c r="BD871" s="133"/>
      <c r="BE871" s="133"/>
      <c r="BF871" s="133"/>
      <c r="BG871" s="133"/>
      <c r="BH871" s="133"/>
      <c r="BI871" s="133"/>
      <c r="BJ871" s="133"/>
      <c r="BK871" s="133"/>
      <c r="BL871" s="133"/>
      <c r="BM871" s="133"/>
      <c r="BN871" s="133"/>
      <c r="BO871" s="133"/>
      <c r="BP871" s="133"/>
      <c r="BQ871" s="133"/>
      <c r="BR871" s="133"/>
      <c r="BS871" s="133"/>
      <c r="BT871" s="133"/>
      <c r="BU871" s="133"/>
      <c r="BV871" s="133"/>
      <c r="BW871" s="133"/>
      <c r="BX871" s="133"/>
      <c r="BY871" s="133"/>
      <c r="BZ871" s="133"/>
      <c r="CA871" s="133"/>
      <c r="CB871" s="133"/>
      <c r="CC871" s="133"/>
      <c r="CD871" s="133"/>
      <c r="CE871" s="133"/>
      <c r="CF871" s="133"/>
      <c r="CG871" s="133"/>
      <c r="CH871" s="133"/>
      <c r="CI871" s="133"/>
      <c r="CJ871" s="133"/>
      <c r="CK871" s="133"/>
      <c r="CL871" s="133"/>
      <c r="CM871" s="133"/>
      <c r="CN871" s="133"/>
      <c r="CO871" s="133"/>
      <c r="CP871" s="133"/>
      <c r="CQ871" s="133"/>
      <c r="CR871" s="133"/>
      <c r="CS871" s="133"/>
      <c r="CT871" s="133"/>
      <c r="CU871" s="133"/>
      <c r="CV871" s="133"/>
      <c r="CW871" s="133"/>
      <c r="CX871" s="133"/>
      <c r="CY871" s="133"/>
      <c r="CZ871" s="133"/>
      <c r="DA871" s="133"/>
      <c r="DB871" s="133"/>
      <c r="DC871" s="133"/>
      <c r="DD871" s="133"/>
      <c r="DE871" s="133"/>
      <c r="DF871" s="133"/>
      <c r="DG871" s="133"/>
      <c r="DH871" s="133"/>
      <c r="DI871" s="133"/>
      <c r="DJ871" s="133"/>
      <c r="DK871" s="133"/>
      <c r="DL871" s="133"/>
      <c r="DM871" s="133"/>
      <c r="DN871" s="133"/>
      <c r="DO871" s="133"/>
      <c r="DP871" s="133"/>
      <c r="DQ871" s="133"/>
      <c r="DR871" s="133"/>
      <c r="DS871" s="133"/>
      <c r="DT871" s="133"/>
      <c r="DU871" s="133"/>
      <c r="DV871" s="133"/>
      <c r="DW871" s="133"/>
      <c r="DX871" s="133"/>
      <c r="DY871" s="133"/>
      <c r="DZ871" s="133"/>
      <c r="EA871" s="133"/>
      <c r="EB871" s="133"/>
      <c r="EC871" s="133"/>
      <c r="ED871" s="133"/>
      <c r="EE871" s="133"/>
      <c r="EF871" s="133"/>
      <c r="EG871" s="133"/>
      <c r="EH871" s="133"/>
      <c r="EI871" s="133"/>
      <c r="EJ871" s="133"/>
      <c r="EK871" s="133"/>
      <c r="EL871" s="133"/>
      <c r="EM871" s="133"/>
      <c r="EN871" s="133"/>
      <c r="EO871" s="133"/>
      <c r="EP871" s="133"/>
      <c r="EQ871" s="133"/>
      <c r="ER871" s="133"/>
      <c r="ES871" s="133"/>
      <c r="ET871" s="133"/>
      <c r="EU871" s="133"/>
      <c r="EV871" s="133"/>
      <c r="EW871" s="133"/>
      <c r="EX871" s="133"/>
      <c r="EY871" s="133"/>
      <c r="EZ871" s="133"/>
      <c r="FA871" s="133"/>
      <c r="FB871" s="133"/>
      <c r="FC871" s="133"/>
      <c r="FD871" s="133"/>
      <c r="FE871" s="133"/>
      <c r="FF871" s="133"/>
      <c r="FG871" s="133"/>
      <c r="FH871" s="133"/>
      <c r="FI871" s="133"/>
      <c r="FJ871" s="133"/>
      <c r="FK871" s="133"/>
      <c r="FL871" s="133"/>
      <c r="FM871" s="133"/>
      <c r="FN871" s="133"/>
      <c r="FO871" s="133"/>
      <c r="FP871" s="133"/>
      <c r="FQ871" s="133"/>
      <c r="FR871" s="133"/>
      <c r="FS871" s="133"/>
      <c r="FT871" s="133"/>
      <c r="FU871" s="133"/>
      <c r="FV871" s="133"/>
      <c r="FW871" s="133"/>
      <c r="FX871" s="133"/>
      <c r="FY871" s="133"/>
      <c r="FZ871" s="133"/>
      <c r="GA871" s="133"/>
      <c r="GB871" s="133"/>
      <c r="GC871" s="133"/>
      <c r="GD871" s="133"/>
      <c r="GE871" s="133"/>
      <c r="GF871" s="133"/>
      <c r="GG871" s="133"/>
      <c r="GH871" s="133"/>
      <c r="GI871" s="133"/>
      <c r="GJ871" s="133"/>
      <c r="GK871" s="133"/>
      <c r="GL871" s="133"/>
      <c r="GM871" s="133"/>
      <c r="GN871" s="133"/>
      <c r="GO871" s="133"/>
      <c r="GP871" s="133"/>
      <c r="GQ871" s="133"/>
      <c r="GR871" s="133"/>
      <c r="GS871" s="133"/>
    </row>
    <row r="872" spans="1:20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c r="AV872" s="133"/>
      <c r="AW872" s="133"/>
      <c r="AX872" s="133"/>
      <c r="AY872" s="133"/>
      <c r="AZ872" s="133"/>
      <c r="BA872" s="133"/>
      <c r="BB872" s="133"/>
      <c r="BC872" s="133"/>
      <c r="BD872" s="133"/>
      <c r="BE872" s="133"/>
      <c r="BF872" s="133"/>
      <c r="BG872" s="133"/>
      <c r="BH872" s="133"/>
      <c r="BI872" s="133"/>
      <c r="BJ872" s="133"/>
      <c r="BK872" s="133"/>
      <c r="BL872" s="133"/>
      <c r="BM872" s="133"/>
      <c r="BN872" s="133"/>
      <c r="BO872" s="133"/>
      <c r="BP872" s="133"/>
      <c r="BQ872" s="133"/>
      <c r="BR872" s="133"/>
      <c r="BS872" s="133"/>
      <c r="BT872" s="133"/>
      <c r="BU872" s="133"/>
      <c r="BV872" s="133"/>
      <c r="BW872" s="133"/>
      <c r="BX872" s="133"/>
      <c r="BY872" s="133"/>
      <c r="BZ872" s="133"/>
      <c r="CA872" s="133"/>
      <c r="CB872" s="133"/>
      <c r="CC872" s="133"/>
      <c r="CD872" s="133"/>
      <c r="CE872" s="133"/>
      <c r="CF872" s="133"/>
      <c r="CG872" s="133"/>
      <c r="CH872" s="133"/>
      <c r="CI872" s="133"/>
      <c r="CJ872" s="133"/>
      <c r="CK872" s="133"/>
      <c r="CL872" s="133"/>
      <c r="CM872" s="133"/>
      <c r="CN872" s="133"/>
      <c r="CO872" s="133"/>
      <c r="CP872" s="133"/>
      <c r="CQ872" s="133"/>
      <c r="CR872" s="133"/>
      <c r="CS872" s="133"/>
      <c r="CT872" s="133"/>
      <c r="CU872" s="133"/>
      <c r="CV872" s="133"/>
      <c r="CW872" s="133"/>
      <c r="CX872" s="133"/>
      <c r="CY872" s="133"/>
      <c r="CZ872" s="133"/>
      <c r="DA872" s="133"/>
      <c r="DB872" s="133"/>
      <c r="DC872" s="133"/>
      <c r="DD872" s="133"/>
      <c r="DE872" s="133"/>
      <c r="DF872" s="133"/>
      <c r="DG872" s="133"/>
      <c r="DH872" s="133"/>
      <c r="DI872" s="133"/>
      <c r="DJ872" s="133"/>
      <c r="DK872" s="133"/>
      <c r="DL872" s="133"/>
      <c r="DM872" s="133"/>
      <c r="DN872" s="133"/>
      <c r="DO872" s="133"/>
      <c r="DP872" s="133"/>
      <c r="DQ872" s="133"/>
      <c r="DR872" s="133"/>
      <c r="DS872" s="133"/>
      <c r="DT872" s="133"/>
      <c r="DU872" s="133"/>
      <c r="DV872" s="133"/>
      <c r="DW872" s="133"/>
      <c r="DX872" s="133"/>
      <c r="DY872" s="133"/>
      <c r="DZ872" s="133"/>
      <c r="EA872" s="133"/>
      <c r="EB872" s="133"/>
      <c r="EC872" s="133"/>
      <c r="ED872" s="133"/>
      <c r="EE872" s="133"/>
      <c r="EF872" s="133"/>
      <c r="EG872" s="133"/>
      <c r="EH872" s="133"/>
      <c r="EI872" s="133"/>
      <c r="EJ872" s="133"/>
      <c r="EK872" s="133"/>
      <c r="EL872" s="133"/>
      <c r="EM872" s="133"/>
      <c r="EN872" s="133"/>
      <c r="EO872" s="133"/>
      <c r="EP872" s="133"/>
      <c r="EQ872" s="133"/>
      <c r="ER872" s="133"/>
      <c r="ES872" s="133"/>
      <c r="ET872" s="133"/>
      <c r="EU872" s="133"/>
      <c r="EV872" s="133"/>
      <c r="EW872" s="133"/>
      <c r="EX872" s="133"/>
      <c r="EY872" s="133"/>
      <c r="EZ872" s="133"/>
      <c r="FA872" s="133"/>
      <c r="FB872" s="133"/>
      <c r="FC872" s="133"/>
      <c r="FD872" s="133"/>
      <c r="FE872" s="133"/>
      <c r="FF872" s="133"/>
      <c r="FG872" s="133"/>
      <c r="FH872" s="133"/>
      <c r="FI872" s="133"/>
      <c r="FJ872" s="133"/>
      <c r="FK872" s="133"/>
      <c r="FL872" s="133"/>
      <c r="FM872" s="133"/>
      <c r="FN872" s="133"/>
      <c r="FO872" s="133"/>
      <c r="FP872" s="133"/>
      <c r="FQ872" s="133"/>
      <c r="FR872" s="133"/>
      <c r="FS872" s="133"/>
      <c r="FT872" s="133"/>
      <c r="FU872" s="133"/>
      <c r="FV872" s="133"/>
      <c r="FW872" s="133"/>
      <c r="FX872" s="133"/>
      <c r="FY872" s="133"/>
      <c r="FZ872" s="133"/>
      <c r="GA872" s="133"/>
      <c r="GB872" s="133"/>
      <c r="GC872" s="133"/>
      <c r="GD872" s="133"/>
      <c r="GE872" s="133"/>
      <c r="GF872" s="133"/>
      <c r="GG872" s="133"/>
      <c r="GH872" s="133"/>
      <c r="GI872" s="133"/>
      <c r="GJ872" s="133"/>
      <c r="GK872" s="133"/>
      <c r="GL872" s="133"/>
      <c r="GM872" s="133"/>
      <c r="GN872" s="133"/>
      <c r="GO872" s="133"/>
      <c r="GP872" s="133"/>
      <c r="GQ872" s="133"/>
      <c r="GR872" s="133"/>
      <c r="GS872" s="133"/>
    </row>
    <row r="873" spans="1:20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c r="CO873" s="133"/>
      <c r="CP873" s="133"/>
      <c r="CQ873" s="133"/>
      <c r="CR873" s="133"/>
      <c r="CS873" s="133"/>
      <c r="CT873" s="133"/>
      <c r="CU873" s="133"/>
      <c r="CV873" s="133"/>
      <c r="CW873" s="133"/>
      <c r="CX873" s="133"/>
      <c r="CY873" s="133"/>
      <c r="CZ873" s="133"/>
      <c r="DA873" s="133"/>
      <c r="DB873" s="133"/>
      <c r="DC873" s="133"/>
      <c r="DD873" s="133"/>
      <c r="DE873" s="133"/>
      <c r="DF873" s="133"/>
      <c r="DG873" s="133"/>
      <c r="DH873" s="133"/>
      <c r="DI873" s="133"/>
      <c r="DJ873" s="133"/>
      <c r="DK873" s="133"/>
      <c r="DL873" s="133"/>
      <c r="DM873" s="133"/>
      <c r="DN873" s="133"/>
      <c r="DO873" s="133"/>
      <c r="DP873" s="133"/>
      <c r="DQ873" s="133"/>
      <c r="DR873" s="133"/>
      <c r="DS873" s="133"/>
      <c r="DT873" s="133"/>
      <c r="DU873" s="133"/>
      <c r="DV873" s="133"/>
      <c r="DW873" s="133"/>
      <c r="DX873" s="133"/>
      <c r="DY873" s="133"/>
      <c r="DZ873" s="133"/>
      <c r="EA873" s="133"/>
      <c r="EB873" s="133"/>
      <c r="EC873" s="133"/>
      <c r="ED873" s="133"/>
      <c r="EE873" s="133"/>
      <c r="EF873" s="133"/>
      <c r="EG873" s="133"/>
      <c r="EH873" s="133"/>
      <c r="EI873" s="133"/>
      <c r="EJ873" s="133"/>
      <c r="EK873" s="133"/>
      <c r="EL873" s="133"/>
      <c r="EM873" s="133"/>
      <c r="EN873" s="133"/>
      <c r="EO873" s="133"/>
      <c r="EP873" s="133"/>
      <c r="EQ873" s="133"/>
      <c r="ER873" s="133"/>
      <c r="ES873" s="133"/>
      <c r="ET873" s="133"/>
      <c r="EU873" s="133"/>
      <c r="EV873" s="133"/>
      <c r="EW873" s="133"/>
      <c r="EX873" s="133"/>
      <c r="EY873" s="133"/>
      <c r="EZ873" s="133"/>
      <c r="FA873" s="133"/>
      <c r="FB873" s="133"/>
      <c r="FC873" s="133"/>
      <c r="FD873" s="133"/>
      <c r="FE873" s="133"/>
      <c r="FF873" s="133"/>
      <c r="FG873" s="133"/>
      <c r="FH873" s="133"/>
      <c r="FI873" s="133"/>
      <c r="FJ873" s="133"/>
      <c r="FK873" s="133"/>
      <c r="FL873" s="133"/>
      <c r="FM873" s="133"/>
      <c r="FN873" s="133"/>
      <c r="FO873" s="133"/>
      <c r="FP873" s="133"/>
      <c r="FQ873" s="133"/>
      <c r="FR873" s="133"/>
      <c r="FS873" s="133"/>
      <c r="FT873" s="133"/>
      <c r="FU873" s="133"/>
      <c r="FV873" s="133"/>
      <c r="FW873" s="133"/>
      <c r="FX873" s="133"/>
      <c r="FY873" s="133"/>
      <c r="FZ873" s="133"/>
      <c r="GA873" s="133"/>
      <c r="GB873" s="133"/>
      <c r="GC873" s="133"/>
      <c r="GD873" s="133"/>
      <c r="GE873" s="133"/>
      <c r="GF873" s="133"/>
      <c r="GG873" s="133"/>
      <c r="GH873" s="133"/>
      <c r="GI873" s="133"/>
      <c r="GJ873" s="133"/>
      <c r="GK873" s="133"/>
      <c r="GL873" s="133"/>
      <c r="GM873" s="133"/>
      <c r="GN873" s="133"/>
      <c r="GO873" s="133"/>
      <c r="GP873" s="133"/>
      <c r="GQ873" s="133"/>
      <c r="GR873" s="133"/>
      <c r="GS873" s="133"/>
    </row>
    <row r="874" spans="1:20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c r="AV874" s="133"/>
      <c r="AW874" s="133"/>
      <c r="AX874" s="133"/>
      <c r="AY874" s="133"/>
      <c r="AZ874" s="133"/>
      <c r="BA874" s="133"/>
      <c r="BB874" s="133"/>
      <c r="BC874" s="133"/>
      <c r="BD874" s="133"/>
      <c r="BE874" s="133"/>
      <c r="BF874" s="133"/>
      <c r="BG874" s="133"/>
      <c r="BH874" s="133"/>
      <c r="BI874" s="133"/>
      <c r="BJ874" s="133"/>
      <c r="BK874" s="133"/>
      <c r="BL874" s="133"/>
      <c r="BM874" s="133"/>
      <c r="BN874" s="133"/>
      <c r="BO874" s="133"/>
      <c r="BP874" s="133"/>
      <c r="BQ874" s="133"/>
      <c r="BR874" s="133"/>
      <c r="BS874" s="133"/>
      <c r="BT874" s="133"/>
      <c r="BU874" s="133"/>
      <c r="BV874" s="133"/>
      <c r="BW874" s="133"/>
      <c r="BX874" s="133"/>
      <c r="BY874" s="133"/>
      <c r="BZ874" s="133"/>
      <c r="CA874" s="133"/>
      <c r="CB874" s="133"/>
      <c r="CC874" s="133"/>
      <c r="CD874" s="133"/>
      <c r="CE874" s="133"/>
      <c r="CF874" s="133"/>
      <c r="CG874" s="133"/>
      <c r="CH874" s="133"/>
      <c r="CI874" s="133"/>
      <c r="CJ874" s="133"/>
      <c r="CK874" s="133"/>
      <c r="CL874" s="133"/>
      <c r="CM874" s="133"/>
      <c r="CN874" s="133"/>
      <c r="CO874" s="133"/>
      <c r="CP874" s="133"/>
      <c r="CQ874" s="133"/>
      <c r="CR874" s="133"/>
      <c r="CS874" s="133"/>
      <c r="CT874" s="133"/>
      <c r="CU874" s="133"/>
      <c r="CV874" s="133"/>
      <c r="CW874" s="133"/>
      <c r="CX874" s="133"/>
      <c r="CY874" s="133"/>
      <c r="CZ874" s="133"/>
      <c r="DA874" s="133"/>
      <c r="DB874" s="133"/>
      <c r="DC874" s="133"/>
      <c r="DD874" s="133"/>
      <c r="DE874" s="133"/>
      <c r="DF874" s="133"/>
      <c r="DG874" s="133"/>
      <c r="DH874" s="133"/>
      <c r="DI874" s="133"/>
      <c r="DJ874" s="133"/>
      <c r="DK874" s="133"/>
      <c r="DL874" s="133"/>
      <c r="DM874" s="133"/>
      <c r="DN874" s="133"/>
      <c r="DO874" s="133"/>
      <c r="DP874" s="133"/>
      <c r="DQ874" s="133"/>
      <c r="DR874" s="133"/>
      <c r="DS874" s="133"/>
      <c r="DT874" s="133"/>
      <c r="DU874" s="133"/>
      <c r="DV874" s="133"/>
      <c r="DW874" s="133"/>
      <c r="DX874" s="133"/>
      <c r="DY874" s="133"/>
      <c r="DZ874" s="133"/>
      <c r="EA874" s="133"/>
      <c r="EB874" s="133"/>
      <c r="EC874" s="133"/>
      <c r="ED874" s="133"/>
      <c r="EE874" s="133"/>
      <c r="EF874" s="133"/>
      <c r="EG874" s="133"/>
      <c r="EH874" s="133"/>
      <c r="EI874" s="133"/>
      <c r="EJ874" s="133"/>
      <c r="EK874" s="133"/>
      <c r="EL874" s="133"/>
      <c r="EM874" s="133"/>
      <c r="EN874" s="133"/>
      <c r="EO874" s="133"/>
      <c r="EP874" s="133"/>
      <c r="EQ874" s="133"/>
      <c r="ER874" s="133"/>
      <c r="ES874" s="133"/>
      <c r="ET874" s="133"/>
      <c r="EU874" s="133"/>
      <c r="EV874" s="133"/>
      <c r="EW874" s="133"/>
      <c r="EX874" s="133"/>
      <c r="EY874" s="133"/>
      <c r="EZ874" s="133"/>
      <c r="FA874" s="133"/>
      <c r="FB874" s="133"/>
      <c r="FC874" s="133"/>
      <c r="FD874" s="133"/>
      <c r="FE874" s="133"/>
      <c r="FF874" s="133"/>
      <c r="FG874" s="133"/>
      <c r="FH874" s="133"/>
      <c r="FI874" s="133"/>
      <c r="FJ874" s="133"/>
      <c r="FK874" s="133"/>
      <c r="FL874" s="133"/>
      <c r="FM874" s="133"/>
      <c r="FN874" s="133"/>
      <c r="FO874" s="133"/>
      <c r="FP874" s="133"/>
      <c r="FQ874" s="133"/>
      <c r="FR874" s="133"/>
      <c r="FS874" s="133"/>
      <c r="FT874" s="133"/>
      <c r="FU874" s="133"/>
      <c r="FV874" s="133"/>
      <c r="FW874" s="133"/>
      <c r="FX874" s="133"/>
      <c r="FY874" s="133"/>
      <c r="FZ874" s="133"/>
      <c r="GA874" s="133"/>
      <c r="GB874" s="133"/>
      <c r="GC874" s="133"/>
      <c r="GD874" s="133"/>
      <c r="GE874" s="133"/>
      <c r="GF874" s="133"/>
      <c r="GG874" s="133"/>
      <c r="GH874" s="133"/>
      <c r="GI874" s="133"/>
      <c r="GJ874" s="133"/>
      <c r="GK874" s="133"/>
      <c r="GL874" s="133"/>
      <c r="GM874" s="133"/>
      <c r="GN874" s="133"/>
      <c r="GO874" s="133"/>
      <c r="GP874" s="133"/>
      <c r="GQ874" s="133"/>
      <c r="GR874" s="133"/>
      <c r="GS874" s="133"/>
    </row>
    <row r="875" spans="1:20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c r="AV875" s="133"/>
      <c r="AW875" s="133"/>
      <c r="AX875" s="133"/>
      <c r="AY875" s="133"/>
      <c r="AZ875" s="133"/>
      <c r="BA875" s="133"/>
      <c r="BB875" s="133"/>
      <c r="BC875" s="133"/>
      <c r="BD875" s="133"/>
      <c r="BE875" s="133"/>
      <c r="BF875" s="133"/>
      <c r="BG875" s="133"/>
      <c r="BH875" s="133"/>
      <c r="BI875" s="133"/>
      <c r="BJ875" s="133"/>
      <c r="BK875" s="133"/>
      <c r="BL875" s="133"/>
      <c r="BM875" s="133"/>
      <c r="BN875" s="133"/>
      <c r="BO875" s="133"/>
      <c r="BP875" s="133"/>
      <c r="BQ875" s="133"/>
      <c r="BR875" s="133"/>
      <c r="BS875" s="133"/>
      <c r="BT875" s="133"/>
      <c r="BU875" s="133"/>
      <c r="BV875" s="133"/>
      <c r="BW875" s="133"/>
      <c r="BX875" s="133"/>
      <c r="BY875" s="133"/>
      <c r="BZ875" s="133"/>
      <c r="CA875" s="133"/>
      <c r="CB875" s="133"/>
      <c r="CC875" s="133"/>
      <c r="CD875" s="133"/>
      <c r="CE875" s="133"/>
      <c r="CF875" s="133"/>
      <c r="CG875" s="133"/>
      <c r="CH875" s="133"/>
      <c r="CI875" s="133"/>
      <c r="CJ875" s="133"/>
      <c r="CK875" s="133"/>
      <c r="CL875" s="133"/>
      <c r="CM875" s="133"/>
      <c r="CN875" s="133"/>
      <c r="CO875" s="133"/>
      <c r="CP875" s="133"/>
      <c r="CQ875" s="133"/>
      <c r="CR875" s="133"/>
      <c r="CS875" s="133"/>
      <c r="CT875" s="133"/>
      <c r="CU875" s="133"/>
      <c r="CV875" s="133"/>
      <c r="CW875" s="133"/>
      <c r="CX875" s="133"/>
      <c r="CY875" s="133"/>
      <c r="CZ875" s="133"/>
      <c r="DA875" s="133"/>
      <c r="DB875" s="133"/>
      <c r="DC875" s="133"/>
      <c r="DD875" s="133"/>
      <c r="DE875" s="133"/>
      <c r="DF875" s="133"/>
      <c r="DG875" s="133"/>
      <c r="DH875" s="133"/>
      <c r="DI875" s="133"/>
      <c r="DJ875" s="133"/>
      <c r="DK875" s="133"/>
      <c r="DL875" s="133"/>
      <c r="DM875" s="133"/>
      <c r="DN875" s="133"/>
      <c r="DO875" s="133"/>
      <c r="DP875" s="133"/>
      <c r="DQ875" s="133"/>
      <c r="DR875" s="133"/>
      <c r="DS875" s="133"/>
      <c r="DT875" s="133"/>
      <c r="DU875" s="133"/>
      <c r="DV875" s="133"/>
      <c r="DW875" s="133"/>
      <c r="DX875" s="133"/>
      <c r="DY875" s="133"/>
      <c r="DZ875" s="133"/>
      <c r="EA875" s="133"/>
      <c r="EB875" s="133"/>
      <c r="EC875" s="133"/>
      <c r="ED875" s="133"/>
      <c r="EE875" s="133"/>
      <c r="EF875" s="133"/>
      <c r="EG875" s="133"/>
      <c r="EH875" s="133"/>
      <c r="EI875" s="133"/>
      <c r="EJ875" s="133"/>
      <c r="EK875" s="133"/>
      <c r="EL875" s="133"/>
      <c r="EM875" s="133"/>
      <c r="EN875" s="133"/>
      <c r="EO875" s="133"/>
      <c r="EP875" s="133"/>
      <c r="EQ875" s="133"/>
      <c r="ER875" s="133"/>
      <c r="ES875" s="133"/>
      <c r="ET875" s="133"/>
      <c r="EU875" s="133"/>
      <c r="EV875" s="133"/>
      <c r="EW875" s="133"/>
      <c r="EX875" s="133"/>
      <c r="EY875" s="133"/>
      <c r="EZ875" s="133"/>
      <c r="FA875" s="133"/>
      <c r="FB875" s="133"/>
      <c r="FC875" s="133"/>
      <c r="FD875" s="133"/>
      <c r="FE875" s="133"/>
      <c r="FF875" s="133"/>
      <c r="FG875" s="133"/>
      <c r="FH875" s="133"/>
      <c r="FI875" s="133"/>
      <c r="FJ875" s="133"/>
      <c r="FK875" s="133"/>
      <c r="FL875" s="133"/>
      <c r="FM875" s="133"/>
      <c r="FN875" s="133"/>
      <c r="FO875" s="133"/>
      <c r="FP875" s="133"/>
      <c r="FQ875" s="133"/>
      <c r="FR875" s="133"/>
      <c r="FS875" s="133"/>
      <c r="FT875" s="133"/>
      <c r="FU875" s="133"/>
      <c r="FV875" s="133"/>
      <c r="FW875" s="133"/>
      <c r="FX875" s="133"/>
      <c r="FY875" s="133"/>
      <c r="FZ875" s="133"/>
      <c r="GA875" s="133"/>
      <c r="GB875" s="133"/>
      <c r="GC875" s="133"/>
      <c r="GD875" s="133"/>
      <c r="GE875" s="133"/>
      <c r="GF875" s="133"/>
      <c r="GG875" s="133"/>
      <c r="GH875" s="133"/>
      <c r="GI875" s="133"/>
      <c r="GJ875" s="133"/>
      <c r="GK875" s="133"/>
      <c r="GL875" s="133"/>
      <c r="GM875" s="133"/>
      <c r="GN875" s="133"/>
      <c r="GO875" s="133"/>
      <c r="GP875" s="133"/>
      <c r="GQ875" s="133"/>
      <c r="GR875" s="133"/>
      <c r="GS875" s="133"/>
    </row>
    <row r="876" spans="1:20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c r="AV876" s="133"/>
      <c r="AW876" s="133"/>
      <c r="AX876" s="133"/>
      <c r="AY876" s="133"/>
      <c r="AZ876" s="133"/>
      <c r="BA876" s="133"/>
      <c r="BB876" s="133"/>
      <c r="BC876" s="133"/>
      <c r="BD876" s="133"/>
      <c r="BE876" s="133"/>
      <c r="BF876" s="133"/>
      <c r="BG876" s="133"/>
      <c r="BH876" s="133"/>
      <c r="BI876" s="133"/>
      <c r="BJ876" s="133"/>
      <c r="BK876" s="133"/>
      <c r="BL876" s="133"/>
      <c r="BM876" s="133"/>
      <c r="BN876" s="133"/>
      <c r="BO876" s="133"/>
      <c r="BP876" s="133"/>
      <c r="BQ876" s="133"/>
      <c r="BR876" s="133"/>
      <c r="BS876" s="133"/>
      <c r="BT876" s="133"/>
      <c r="BU876" s="133"/>
      <c r="BV876" s="133"/>
      <c r="BW876" s="133"/>
      <c r="BX876" s="133"/>
      <c r="BY876" s="133"/>
      <c r="BZ876" s="133"/>
      <c r="CA876" s="133"/>
      <c r="CB876" s="133"/>
      <c r="CC876" s="133"/>
      <c r="CD876" s="133"/>
      <c r="CE876" s="133"/>
      <c r="CF876" s="133"/>
      <c r="CG876" s="133"/>
      <c r="CH876" s="133"/>
      <c r="CI876" s="133"/>
      <c r="CJ876" s="133"/>
      <c r="CK876" s="133"/>
      <c r="CL876" s="133"/>
      <c r="CM876" s="133"/>
      <c r="CN876" s="133"/>
      <c r="CO876" s="133"/>
      <c r="CP876" s="133"/>
      <c r="CQ876" s="133"/>
      <c r="CR876" s="133"/>
      <c r="CS876" s="133"/>
      <c r="CT876" s="133"/>
      <c r="CU876" s="133"/>
      <c r="CV876" s="133"/>
      <c r="CW876" s="133"/>
      <c r="CX876" s="133"/>
      <c r="CY876" s="133"/>
      <c r="CZ876" s="133"/>
      <c r="DA876" s="133"/>
      <c r="DB876" s="133"/>
      <c r="DC876" s="133"/>
      <c r="DD876" s="133"/>
      <c r="DE876" s="133"/>
      <c r="DF876" s="133"/>
      <c r="DG876" s="133"/>
      <c r="DH876" s="133"/>
      <c r="DI876" s="133"/>
      <c r="DJ876" s="133"/>
      <c r="DK876" s="133"/>
      <c r="DL876" s="133"/>
      <c r="DM876" s="133"/>
      <c r="DN876" s="133"/>
      <c r="DO876" s="133"/>
      <c r="DP876" s="133"/>
      <c r="DQ876" s="133"/>
      <c r="DR876" s="133"/>
      <c r="DS876" s="133"/>
      <c r="DT876" s="133"/>
      <c r="DU876" s="133"/>
      <c r="DV876" s="133"/>
      <c r="DW876" s="133"/>
      <c r="DX876" s="133"/>
      <c r="DY876" s="133"/>
      <c r="DZ876" s="133"/>
      <c r="EA876" s="133"/>
      <c r="EB876" s="133"/>
      <c r="EC876" s="133"/>
      <c r="ED876" s="133"/>
      <c r="EE876" s="133"/>
      <c r="EF876" s="133"/>
      <c r="EG876" s="133"/>
      <c r="EH876" s="133"/>
      <c r="EI876" s="133"/>
      <c r="EJ876" s="133"/>
      <c r="EK876" s="133"/>
      <c r="EL876" s="133"/>
      <c r="EM876" s="133"/>
      <c r="EN876" s="133"/>
      <c r="EO876" s="133"/>
      <c r="EP876" s="133"/>
      <c r="EQ876" s="133"/>
      <c r="ER876" s="133"/>
      <c r="ES876" s="133"/>
      <c r="ET876" s="133"/>
      <c r="EU876" s="133"/>
      <c r="EV876" s="133"/>
      <c r="EW876" s="133"/>
      <c r="EX876" s="133"/>
      <c r="EY876" s="133"/>
      <c r="EZ876" s="133"/>
      <c r="FA876" s="133"/>
      <c r="FB876" s="133"/>
      <c r="FC876" s="133"/>
      <c r="FD876" s="133"/>
      <c r="FE876" s="133"/>
      <c r="FF876" s="133"/>
      <c r="FG876" s="133"/>
      <c r="FH876" s="133"/>
      <c r="FI876" s="133"/>
      <c r="FJ876" s="133"/>
      <c r="FK876" s="133"/>
      <c r="FL876" s="133"/>
      <c r="FM876" s="133"/>
      <c r="FN876" s="133"/>
      <c r="FO876" s="133"/>
      <c r="FP876" s="133"/>
      <c r="FQ876" s="133"/>
      <c r="FR876" s="133"/>
      <c r="FS876" s="133"/>
      <c r="FT876" s="133"/>
      <c r="FU876" s="133"/>
      <c r="FV876" s="133"/>
      <c r="FW876" s="133"/>
      <c r="FX876" s="133"/>
      <c r="FY876" s="133"/>
      <c r="FZ876" s="133"/>
      <c r="GA876" s="133"/>
      <c r="GB876" s="133"/>
      <c r="GC876" s="133"/>
      <c r="GD876" s="133"/>
      <c r="GE876" s="133"/>
      <c r="GF876" s="133"/>
      <c r="GG876" s="133"/>
      <c r="GH876" s="133"/>
      <c r="GI876" s="133"/>
      <c r="GJ876" s="133"/>
      <c r="GK876" s="133"/>
      <c r="GL876" s="133"/>
      <c r="GM876" s="133"/>
      <c r="GN876" s="133"/>
      <c r="GO876" s="133"/>
      <c r="GP876" s="133"/>
      <c r="GQ876" s="133"/>
      <c r="GR876" s="133"/>
      <c r="GS876" s="133"/>
    </row>
    <row r="877" spans="1:20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c r="AV877" s="133"/>
      <c r="AW877" s="133"/>
      <c r="AX877" s="133"/>
      <c r="AY877" s="133"/>
      <c r="AZ877" s="133"/>
      <c r="BA877" s="133"/>
      <c r="BB877" s="133"/>
      <c r="BC877" s="133"/>
      <c r="BD877" s="133"/>
      <c r="BE877" s="133"/>
      <c r="BF877" s="133"/>
      <c r="BG877" s="133"/>
      <c r="BH877" s="133"/>
      <c r="BI877" s="133"/>
      <c r="BJ877" s="133"/>
      <c r="BK877" s="133"/>
      <c r="BL877" s="133"/>
      <c r="BM877" s="133"/>
      <c r="BN877" s="133"/>
      <c r="BO877" s="133"/>
      <c r="BP877" s="133"/>
      <c r="BQ877" s="133"/>
      <c r="BR877" s="133"/>
      <c r="BS877" s="133"/>
      <c r="BT877" s="133"/>
      <c r="BU877" s="133"/>
      <c r="BV877" s="133"/>
      <c r="BW877" s="133"/>
      <c r="BX877" s="133"/>
      <c r="BY877" s="133"/>
      <c r="BZ877" s="133"/>
      <c r="CA877" s="133"/>
      <c r="CB877" s="133"/>
      <c r="CC877" s="133"/>
      <c r="CD877" s="133"/>
      <c r="CE877" s="133"/>
      <c r="CF877" s="133"/>
      <c r="CG877" s="133"/>
      <c r="CH877" s="133"/>
      <c r="CI877" s="133"/>
      <c r="CJ877" s="133"/>
      <c r="CK877" s="133"/>
      <c r="CL877" s="133"/>
      <c r="CM877" s="133"/>
      <c r="CN877" s="133"/>
      <c r="CO877" s="133"/>
      <c r="CP877" s="133"/>
      <c r="CQ877" s="133"/>
      <c r="CR877" s="133"/>
      <c r="CS877" s="133"/>
      <c r="CT877" s="133"/>
      <c r="CU877" s="133"/>
      <c r="CV877" s="133"/>
      <c r="CW877" s="133"/>
      <c r="CX877" s="133"/>
      <c r="CY877" s="133"/>
      <c r="CZ877" s="133"/>
      <c r="DA877" s="133"/>
      <c r="DB877" s="133"/>
      <c r="DC877" s="133"/>
      <c r="DD877" s="133"/>
      <c r="DE877" s="133"/>
      <c r="DF877" s="133"/>
      <c r="DG877" s="133"/>
      <c r="DH877" s="133"/>
      <c r="DI877" s="133"/>
      <c r="DJ877" s="133"/>
      <c r="DK877" s="133"/>
      <c r="DL877" s="133"/>
      <c r="DM877" s="133"/>
      <c r="DN877" s="133"/>
      <c r="DO877" s="133"/>
      <c r="DP877" s="133"/>
      <c r="DQ877" s="133"/>
      <c r="DR877" s="133"/>
      <c r="DS877" s="133"/>
      <c r="DT877" s="133"/>
      <c r="DU877" s="133"/>
      <c r="DV877" s="133"/>
      <c r="DW877" s="133"/>
      <c r="DX877" s="133"/>
      <c r="DY877" s="133"/>
      <c r="DZ877" s="133"/>
      <c r="EA877" s="133"/>
      <c r="EB877" s="133"/>
      <c r="EC877" s="133"/>
      <c r="ED877" s="133"/>
      <c r="EE877" s="133"/>
      <c r="EF877" s="133"/>
      <c r="EG877" s="133"/>
      <c r="EH877" s="133"/>
      <c r="EI877" s="133"/>
      <c r="EJ877" s="133"/>
      <c r="EK877" s="133"/>
      <c r="EL877" s="133"/>
      <c r="EM877" s="133"/>
      <c r="EN877" s="133"/>
      <c r="EO877" s="133"/>
      <c r="EP877" s="133"/>
      <c r="EQ877" s="133"/>
      <c r="ER877" s="133"/>
      <c r="ES877" s="133"/>
      <c r="ET877" s="133"/>
      <c r="EU877" s="133"/>
      <c r="EV877" s="133"/>
      <c r="EW877" s="133"/>
      <c r="EX877" s="133"/>
      <c r="EY877" s="133"/>
      <c r="EZ877" s="133"/>
      <c r="FA877" s="133"/>
      <c r="FB877" s="133"/>
      <c r="FC877" s="133"/>
      <c r="FD877" s="133"/>
      <c r="FE877" s="133"/>
      <c r="FF877" s="133"/>
      <c r="FG877" s="133"/>
      <c r="FH877" s="133"/>
      <c r="FI877" s="133"/>
      <c r="FJ877" s="133"/>
      <c r="FK877" s="133"/>
      <c r="FL877" s="133"/>
      <c r="FM877" s="133"/>
      <c r="FN877" s="133"/>
      <c r="FO877" s="133"/>
      <c r="FP877" s="133"/>
      <c r="FQ877" s="133"/>
      <c r="FR877" s="133"/>
      <c r="FS877" s="133"/>
      <c r="FT877" s="133"/>
      <c r="FU877" s="133"/>
      <c r="FV877" s="133"/>
      <c r="FW877" s="133"/>
      <c r="FX877" s="133"/>
      <c r="FY877" s="133"/>
      <c r="FZ877" s="133"/>
      <c r="GA877" s="133"/>
      <c r="GB877" s="133"/>
      <c r="GC877" s="133"/>
      <c r="GD877" s="133"/>
      <c r="GE877" s="133"/>
      <c r="GF877" s="133"/>
      <c r="GG877" s="133"/>
      <c r="GH877" s="133"/>
      <c r="GI877" s="133"/>
      <c r="GJ877" s="133"/>
      <c r="GK877" s="133"/>
      <c r="GL877" s="133"/>
      <c r="GM877" s="133"/>
      <c r="GN877" s="133"/>
      <c r="GO877" s="133"/>
      <c r="GP877" s="133"/>
      <c r="GQ877" s="133"/>
      <c r="GR877" s="133"/>
      <c r="GS877" s="133"/>
    </row>
    <row r="878" spans="1:20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c r="AV878" s="133"/>
      <c r="AW878" s="133"/>
      <c r="AX878" s="133"/>
      <c r="AY878" s="133"/>
      <c r="AZ878" s="133"/>
      <c r="BA878" s="133"/>
      <c r="BB878" s="133"/>
      <c r="BC878" s="133"/>
      <c r="BD878" s="133"/>
      <c r="BE878" s="133"/>
      <c r="BF878" s="133"/>
      <c r="BG878" s="133"/>
      <c r="BH878" s="133"/>
      <c r="BI878" s="133"/>
      <c r="BJ878" s="133"/>
      <c r="BK878" s="133"/>
      <c r="BL878" s="133"/>
      <c r="BM878" s="133"/>
      <c r="BN878" s="133"/>
      <c r="BO878" s="133"/>
      <c r="BP878" s="133"/>
      <c r="BQ878" s="133"/>
      <c r="BR878" s="133"/>
      <c r="BS878" s="133"/>
      <c r="BT878" s="133"/>
      <c r="BU878" s="133"/>
      <c r="BV878" s="133"/>
      <c r="BW878" s="133"/>
      <c r="BX878" s="133"/>
      <c r="BY878" s="133"/>
      <c r="BZ878" s="133"/>
      <c r="CA878" s="133"/>
      <c r="CB878" s="133"/>
      <c r="CC878" s="133"/>
      <c r="CD878" s="133"/>
      <c r="CE878" s="133"/>
      <c r="CF878" s="133"/>
      <c r="CG878" s="133"/>
      <c r="CH878" s="133"/>
      <c r="CI878" s="133"/>
      <c r="CJ878" s="133"/>
      <c r="CK878" s="133"/>
      <c r="CL878" s="133"/>
      <c r="CM878" s="133"/>
      <c r="CN878" s="133"/>
      <c r="CO878" s="133"/>
      <c r="CP878" s="133"/>
      <c r="CQ878" s="133"/>
      <c r="CR878" s="133"/>
      <c r="CS878" s="133"/>
      <c r="CT878" s="133"/>
      <c r="CU878" s="133"/>
      <c r="CV878" s="133"/>
      <c r="CW878" s="133"/>
      <c r="CX878" s="133"/>
      <c r="CY878" s="133"/>
      <c r="CZ878" s="133"/>
      <c r="DA878" s="133"/>
      <c r="DB878" s="133"/>
      <c r="DC878" s="133"/>
      <c r="DD878" s="133"/>
      <c r="DE878" s="133"/>
      <c r="DF878" s="133"/>
      <c r="DG878" s="133"/>
      <c r="DH878" s="133"/>
      <c r="DI878" s="133"/>
      <c r="DJ878" s="133"/>
      <c r="DK878" s="133"/>
      <c r="DL878" s="133"/>
      <c r="DM878" s="133"/>
      <c r="DN878" s="133"/>
      <c r="DO878" s="133"/>
      <c r="DP878" s="133"/>
      <c r="DQ878" s="133"/>
      <c r="DR878" s="133"/>
      <c r="DS878" s="133"/>
      <c r="DT878" s="133"/>
      <c r="DU878" s="133"/>
      <c r="DV878" s="133"/>
      <c r="DW878" s="133"/>
      <c r="DX878" s="133"/>
      <c r="DY878" s="133"/>
      <c r="DZ878" s="133"/>
      <c r="EA878" s="133"/>
      <c r="EB878" s="133"/>
      <c r="EC878" s="133"/>
      <c r="ED878" s="133"/>
      <c r="EE878" s="133"/>
      <c r="EF878" s="133"/>
      <c r="EG878" s="133"/>
      <c r="EH878" s="133"/>
      <c r="EI878" s="133"/>
      <c r="EJ878" s="133"/>
      <c r="EK878" s="133"/>
      <c r="EL878" s="133"/>
      <c r="EM878" s="133"/>
      <c r="EN878" s="133"/>
      <c r="EO878" s="133"/>
      <c r="EP878" s="133"/>
      <c r="EQ878" s="133"/>
      <c r="ER878" s="133"/>
      <c r="ES878" s="133"/>
      <c r="ET878" s="133"/>
      <c r="EU878" s="133"/>
      <c r="EV878" s="133"/>
      <c r="EW878" s="133"/>
      <c r="EX878" s="133"/>
      <c r="EY878" s="133"/>
      <c r="EZ878" s="133"/>
      <c r="FA878" s="133"/>
      <c r="FB878" s="133"/>
      <c r="FC878" s="133"/>
      <c r="FD878" s="133"/>
      <c r="FE878" s="133"/>
      <c r="FF878" s="133"/>
      <c r="FG878" s="133"/>
      <c r="FH878" s="133"/>
      <c r="FI878" s="133"/>
      <c r="FJ878" s="133"/>
      <c r="FK878" s="133"/>
      <c r="FL878" s="133"/>
      <c r="FM878" s="133"/>
      <c r="FN878" s="133"/>
      <c r="FO878" s="133"/>
      <c r="FP878" s="133"/>
      <c r="FQ878" s="133"/>
      <c r="FR878" s="133"/>
      <c r="FS878" s="133"/>
      <c r="FT878" s="133"/>
      <c r="FU878" s="133"/>
      <c r="FV878" s="133"/>
      <c r="FW878" s="133"/>
      <c r="FX878" s="133"/>
      <c r="FY878" s="133"/>
      <c r="FZ878" s="133"/>
      <c r="GA878" s="133"/>
      <c r="GB878" s="133"/>
      <c r="GC878" s="133"/>
      <c r="GD878" s="133"/>
      <c r="GE878" s="133"/>
      <c r="GF878" s="133"/>
      <c r="GG878" s="133"/>
      <c r="GH878" s="133"/>
      <c r="GI878" s="133"/>
      <c r="GJ878" s="133"/>
      <c r="GK878" s="133"/>
      <c r="GL878" s="133"/>
      <c r="GM878" s="133"/>
      <c r="GN878" s="133"/>
      <c r="GO878" s="133"/>
      <c r="GP878" s="133"/>
      <c r="GQ878" s="133"/>
      <c r="GR878" s="133"/>
      <c r="GS878" s="133"/>
    </row>
    <row r="879" spans="1:20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c r="AV879" s="133"/>
      <c r="AW879" s="133"/>
      <c r="AX879" s="133"/>
      <c r="AY879" s="133"/>
      <c r="AZ879" s="133"/>
      <c r="BA879" s="133"/>
      <c r="BB879" s="133"/>
      <c r="BC879" s="133"/>
      <c r="BD879" s="133"/>
      <c r="BE879" s="133"/>
      <c r="BF879" s="133"/>
      <c r="BG879" s="133"/>
      <c r="BH879" s="133"/>
      <c r="BI879" s="133"/>
      <c r="BJ879" s="133"/>
      <c r="BK879" s="133"/>
      <c r="BL879" s="133"/>
      <c r="BM879" s="133"/>
      <c r="BN879" s="133"/>
      <c r="BO879" s="133"/>
      <c r="BP879" s="133"/>
      <c r="BQ879" s="133"/>
      <c r="BR879" s="133"/>
      <c r="BS879" s="133"/>
      <c r="BT879" s="133"/>
      <c r="BU879" s="133"/>
      <c r="BV879" s="133"/>
      <c r="BW879" s="133"/>
      <c r="BX879" s="133"/>
      <c r="BY879" s="133"/>
      <c r="BZ879" s="133"/>
      <c r="CA879" s="133"/>
      <c r="CB879" s="133"/>
      <c r="CC879" s="133"/>
      <c r="CD879" s="133"/>
      <c r="CE879" s="133"/>
      <c r="CF879" s="133"/>
      <c r="CG879" s="133"/>
      <c r="CH879" s="133"/>
      <c r="CI879" s="133"/>
      <c r="CJ879" s="133"/>
      <c r="CK879" s="133"/>
      <c r="CL879" s="133"/>
      <c r="CM879" s="133"/>
      <c r="CN879" s="133"/>
      <c r="CO879" s="133"/>
      <c r="CP879" s="133"/>
      <c r="CQ879" s="133"/>
      <c r="CR879" s="133"/>
      <c r="CS879" s="133"/>
      <c r="CT879" s="133"/>
      <c r="CU879" s="133"/>
      <c r="CV879" s="133"/>
      <c r="CW879" s="133"/>
      <c r="CX879" s="133"/>
      <c r="CY879" s="133"/>
      <c r="CZ879" s="133"/>
      <c r="DA879" s="133"/>
      <c r="DB879" s="133"/>
      <c r="DC879" s="133"/>
      <c r="DD879" s="133"/>
      <c r="DE879" s="133"/>
      <c r="DF879" s="133"/>
      <c r="DG879" s="133"/>
      <c r="DH879" s="133"/>
      <c r="DI879" s="133"/>
      <c r="DJ879" s="133"/>
      <c r="DK879" s="133"/>
      <c r="DL879" s="133"/>
      <c r="DM879" s="133"/>
      <c r="DN879" s="133"/>
      <c r="DO879" s="133"/>
      <c r="DP879" s="133"/>
      <c r="DQ879" s="133"/>
      <c r="DR879" s="133"/>
      <c r="DS879" s="133"/>
      <c r="DT879" s="133"/>
      <c r="DU879" s="133"/>
      <c r="DV879" s="133"/>
      <c r="DW879" s="133"/>
      <c r="DX879" s="133"/>
      <c r="DY879" s="133"/>
      <c r="DZ879" s="133"/>
      <c r="EA879" s="133"/>
      <c r="EB879" s="133"/>
      <c r="EC879" s="133"/>
      <c r="ED879" s="133"/>
      <c r="EE879" s="133"/>
      <c r="EF879" s="133"/>
      <c r="EG879" s="133"/>
      <c r="EH879" s="133"/>
      <c r="EI879" s="133"/>
      <c r="EJ879" s="133"/>
      <c r="EK879" s="133"/>
      <c r="EL879" s="133"/>
      <c r="EM879" s="133"/>
      <c r="EN879" s="133"/>
      <c r="EO879" s="133"/>
      <c r="EP879" s="133"/>
      <c r="EQ879" s="133"/>
      <c r="ER879" s="133"/>
      <c r="ES879" s="133"/>
      <c r="ET879" s="133"/>
      <c r="EU879" s="133"/>
      <c r="EV879" s="133"/>
      <c r="EW879" s="133"/>
      <c r="EX879" s="133"/>
      <c r="EY879" s="133"/>
      <c r="EZ879" s="133"/>
      <c r="FA879" s="133"/>
      <c r="FB879" s="133"/>
      <c r="FC879" s="133"/>
      <c r="FD879" s="133"/>
      <c r="FE879" s="133"/>
      <c r="FF879" s="133"/>
      <c r="FG879" s="133"/>
      <c r="FH879" s="133"/>
      <c r="FI879" s="133"/>
      <c r="FJ879" s="133"/>
      <c r="FK879" s="133"/>
      <c r="FL879" s="133"/>
      <c r="FM879" s="133"/>
      <c r="FN879" s="133"/>
      <c r="FO879" s="133"/>
      <c r="FP879" s="133"/>
      <c r="FQ879" s="133"/>
      <c r="FR879" s="133"/>
      <c r="FS879" s="133"/>
      <c r="FT879" s="133"/>
      <c r="FU879" s="133"/>
      <c r="FV879" s="133"/>
      <c r="FW879" s="133"/>
      <c r="FX879" s="133"/>
      <c r="FY879" s="133"/>
      <c r="FZ879" s="133"/>
      <c r="GA879" s="133"/>
      <c r="GB879" s="133"/>
      <c r="GC879" s="133"/>
      <c r="GD879" s="133"/>
      <c r="GE879" s="133"/>
      <c r="GF879" s="133"/>
      <c r="GG879" s="133"/>
      <c r="GH879" s="133"/>
      <c r="GI879" s="133"/>
      <c r="GJ879" s="133"/>
      <c r="GK879" s="133"/>
      <c r="GL879" s="133"/>
      <c r="GM879" s="133"/>
      <c r="GN879" s="133"/>
      <c r="GO879" s="133"/>
      <c r="GP879" s="133"/>
      <c r="GQ879" s="133"/>
      <c r="GR879" s="133"/>
      <c r="GS879" s="133"/>
    </row>
    <row r="880" spans="1:20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c r="AV880" s="133"/>
      <c r="AW880" s="133"/>
      <c r="AX880" s="133"/>
      <c r="AY880" s="133"/>
      <c r="AZ880" s="133"/>
      <c r="BA880" s="133"/>
      <c r="BB880" s="133"/>
      <c r="BC880" s="133"/>
      <c r="BD880" s="133"/>
      <c r="BE880" s="133"/>
      <c r="BF880" s="133"/>
      <c r="BG880" s="133"/>
      <c r="BH880" s="133"/>
      <c r="BI880" s="133"/>
      <c r="BJ880" s="133"/>
      <c r="BK880" s="133"/>
      <c r="BL880" s="133"/>
      <c r="BM880" s="133"/>
      <c r="BN880" s="133"/>
      <c r="BO880" s="133"/>
      <c r="BP880" s="133"/>
      <c r="BQ880" s="133"/>
      <c r="BR880" s="133"/>
      <c r="BS880" s="133"/>
      <c r="BT880" s="133"/>
      <c r="BU880" s="133"/>
      <c r="BV880" s="133"/>
      <c r="BW880" s="133"/>
      <c r="BX880" s="133"/>
      <c r="BY880" s="133"/>
      <c r="BZ880" s="133"/>
      <c r="CA880" s="133"/>
      <c r="CB880" s="133"/>
      <c r="CC880" s="133"/>
      <c r="CD880" s="133"/>
      <c r="CE880" s="133"/>
      <c r="CF880" s="133"/>
      <c r="CG880" s="133"/>
      <c r="CH880" s="133"/>
      <c r="CI880" s="133"/>
      <c r="CJ880" s="133"/>
      <c r="CK880" s="133"/>
      <c r="CL880" s="133"/>
      <c r="CM880" s="133"/>
      <c r="CN880" s="133"/>
      <c r="CO880" s="133"/>
      <c r="CP880" s="133"/>
      <c r="CQ880" s="133"/>
      <c r="CR880" s="133"/>
      <c r="CS880" s="133"/>
      <c r="CT880" s="133"/>
      <c r="CU880" s="133"/>
      <c r="CV880" s="133"/>
      <c r="CW880" s="133"/>
      <c r="CX880" s="133"/>
      <c r="CY880" s="133"/>
      <c r="CZ880" s="133"/>
      <c r="DA880" s="133"/>
      <c r="DB880" s="133"/>
      <c r="DC880" s="133"/>
      <c r="DD880" s="133"/>
      <c r="DE880" s="133"/>
      <c r="DF880" s="133"/>
      <c r="DG880" s="133"/>
      <c r="DH880" s="133"/>
      <c r="DI880" s="133"/>
      <c r="DJ880" s="133"/>
      <c r="DK880" s="133"/>
      <c r="DL880" s="133"/>
      <c r="DM880" s="133"/>
      <c r="DN880" s="133"/>
      <c r="DO880" s="133"/>
      <c r="DP880" s="133"/>
      <c r="DQ880" s="133"/>
      <c r="DR880" s="133"/>
      <c r="DS880" s="133"/>
      <c r="DT880" s="133"/>
      <c r="DU880" s="133"/>
      <c r="DV880" s="133"/>
      <c r="DW880" s="133"/>
      <c r="DX880" s="133"/>
      <c r="DY880" s="133"/>
      <c r="DZ880" s="133"/>
      <c r="EA880" s="133"/>
      <c r="EB880" s="133"/>
      <c r="EC880" s="133"/>
      <c r="ED880" s="133"/>
      <c r="EE880" s="133"/>
      <c r="EF880" s="133"/>
      <c r="EG880" s="133"/>
      <c r="EH880" s="133"/>
      <c r="EI880" s="133"/>
      <c r="EJ880" s="133"/>
      <c r="EK880" s="133"/>
      <c r="EL880" s="133"/>
      <c r="EM880" s="133"/>
      <c r="EN880" s="133"/>
      <c r="EO880" s="133"/>
      <c r="EP880" s="133"/>
      <c r="EQ880" s="133"/>
      <c r="ER880" s="133"/>
      <c r="ES880" s="133"/>
      <c r="ET880" s="133"/>
      <c r="EU880" s="133"/>
      <c r="EV880" s="133"/>
      <c r="EW880" s="133"/>
      <c r="EX880" s="133"/>
      <c r="EY880" s="133"/>
      <c r="EZ880" s="133"/>
      <c r="FA880" s="133"/>
      <c r="FB880" s="133"/>
      <c r="FC880" s="133"/>
      <c r="FD880" s="133"/>
      <c r="FE880" s="133"/>
      <c r="FF880" s="133"/>
      <c r="FG880" s="133"/>
      <c r="FH880" s="133"/>
      <c r="FI880" s="133"/>
      <c r="FJ880" s="133"/>
      <c r="FK880" s="133"/>
      <c r="FL880" s="133"/>
      <c r="FM880" s="133"/>
      <c r="FN880" s="133"/>
      <c r="FO880" s="133"/>
      <c r="FP880" s="133"/>
      <c r="FQ880" s="133"/>
      <c r="FR880" s="133"/>
      <c r="FS880" s="133"/>
      <c r="FT880" s="133"/>
      <c r="FU880" s="133"/>
      <c r="FV880" s="133"/>
      <c r="FW880" s="133"/>
      <c r="FX880" s="133"/>
      <c r="FY880" s="133"/>
      <c r="FZ880" s="133"/>
      <c r="GA880" s="133"/>
      <c r="GB880" s="133"/>
      <c r="GC880" s="133"/>
      <c r="GD880" s="133"/>
      <c r="GE880" s="133"/>
      <c r="GF880" s="133"/>
      <c r="GG880" s="133"/>
      <c r="GH880" s="133"/>
      <c r="GI880" s="133"/>
      <c r="GJ880" s="133"/>
      <c r="GK880" s="133"/>
      <c r="GL880" s="133"/>
      <c r="GM880" s="133"/>
      <c r="GN880" s="133"/>
      <c r="GO880" s="133"/>
      <c r="GP880" s="133"/>
      <c r="GQ880" s="133"/>
      <c r="GR880" s="133"/>
      <c r="GS880" s="133"/>
    </row>
    <row r="881" spans="1:20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c r="AV881" s="133"/>
      <c r="AW881" s="133"/>
      <c r="AX881" s="133"/>
      <c r="AY881" s="133"/>
      <c r="AZ881" s="133"/>
      <c r="BA881" s="133"/>
      <c r="BB881" s="133"/>
      <c r="BC881" s="133"/>
      <c r="BD881" s="133"/>
      <c r="BE881" s="133"/>
      <c r="BF881" s="133"/>
      <c r="BG881" s="133"/>
      <c r="BH881" s="133"/>
      <c r="BI881" s="133"/>
      <c r="BJ881" s="133"/>
      <c r="BK881" s="133"/>
      <c r="BL881" s="133"/>
      <c r="BM881" s="133"/>
      <c r="BN881" s="133"/>
      <c r="BO881" s="133"/>
      <c r="BP881" s="133"/>
      <c r="BQ881" s="133"/>
      <c r="BR881" s="133"/>
      <c r="BS881" s="133"/>
      <c r="BT881" s="133"/>
      <c r="BU881" s="133"/>
      <c r="BV881" s="133"/>
      <c r="BW881" s="133"/>
      <c r="BX881" s="133"/>
      <c r="BY881" s="133"/>
      <c r="BZ881" s="133"/>
      <c r="CA881" s="133"/>
      <c r="CB881" s="133"/>
      <c r="CC881" s="133"/>
      <c r="CD881" s="133"/>
      <c r="CE881" s="133"/>
      <c r="CF881" s="133"/>
      <c r="CG881" s="133"/>
      <c r="CH881" s="133"/>
      <c r="CI881" s="133"/>
      <c r="CJ881" s="133"/>
      <c r="CK881" s="133"/>
      <c r="CL881" s="133"/>
      <c r="CM881" s="133"/>
      <c r="CN881" s="133"/>
      <c r="CO881" s="133"/>
      <c r="CP881" s="133"/>
      <c r="CQ881" s="133"/>
      <c r="CR881" s="133"/>
      <c r="CS881" s="133"/>
      <c r="CT881" s="133"/>
      <c r="CU881" s="133"/>
      <c r="CV881" s="133"/>
      <c r="CW881" s="133"/>
      <c r="CX881" s="133"/>
      <c r="CY881" s="133"/>
      <c r="CZ881" s="133"/>
      <c r="DA881" s="133"/>
      <c r="DB881" s="133"/>
      <c r="DC881" s="133"/>
      <c r="DD881" s="133"/>
      <c r="DE881" s="133"/>
      <c r="DF881" s="133"/>
      <c r="DG881" s="133"/>
      <c r="DH881" s="133"/>
      <c r="DI881" s="133"/>
      <c r="DJ881" s="133"/>
      <c r="DK881" s="133"/>
      <c r="DL881" s="133"/>
      <c r="DM881" s="133"/>
      <c r="DN881" s="133"/>
      <c r="DO881" s="133"/>
      <c r="DP881" s="133"/>
      <c r="DQ881" s="133"/>
      <c r="DR881" s="133"/>
      <c r="DS881" s="133"/>
      <c r="DT881" s="133"/>
      <c r="DU881" s="133"/>
      <c r="DV881" s="133"/>
      <c r="DW881" s="133"/>
      <c r="DX881" s="133"/>
      <c r="DY881" s="133"/>
      <c r="DZ881" s="133"/>
      <c r="EA881" s="133"/>
      <c r="EB881" s="133"/>
      <c r="EC881" s="133"/>
      <c r="ED881" s="133"/>
      <c r="EE881" s="133"/>
      <c r="EF881" s="133"/>
      <c r="EG881" s="133"/>
      <c r="EH881" s="133"/>
      <c r="EI881" s="133"/>
      <c r="EJ881" s="133"/>
      <c r="EK881" s="133"/>
      <c r="EL881" s="133"/>
      <c r="EM881" s="133"/>
      <c r="EN881" s="133"/>
      <c r="EO881" s="133"/>
      <c r="EP881" s="133"/>
      <c r="EQ881" s="133"/>
      <c r="ER881" s="133"/>
      <c r="ES881" s="133"/>
      <c r="ET881" s="133"/>
      <c r="EU881" s="133"/>
      <c r="EV881" s="133"/>
      <c r="EW881" s="133"/>
      <c r="EX881" s="133"/>
      <c r="EY881" s="133"/>
      <c r="EZ881" s="133"/>
      <c r="FA881" s="133"/>
      <c r="FB881" s="133"/>
      <c r="FC881" s="133"/>
      <c r="FD881" s="133"/>
      <c r="FE881" s="133"/>
      <c r="FF881" s="133"/>
      <c r="FG881" s="133"/>
      <c r="FH881" s="133"/>
      <c r="FI881" s="133"/>
      <c r="FJ881" s="133"/>
      <c r="FK881" s="133"/>
      <c r="FL881" s="133"/>
      <c r="FM881" s="133"/>
      <c r="FN881" s="133"/>
      <c r="FO881" s="133"/>
      <c r="FP881" s="133"/>
      <c r="FQ881" s="133"/>
      <c r="FR881" s="133"/>
      <c r="FS881" s="133"/>
      <c r="FT881" s="133"/>
      <c r="FU881" s="133"/>
      <c r="FV881" s="133"/>
      <c r="FW881" s="133"/>
      <c r="FX881" s="133"/>
      <c r="FY881" s="133"/>
      <c r="FZ881" s="133"/>
      <c r="GA881" s="133"/>
      <c r="GB881" s="133"/>
      <c r="GC881" s="133"/>
      <c r="GD881" s="133"/>
      <c r="GE881" s="133"/>
      <c r="GF881" s="133"/>
      <c r="GG881" s="133"/>
      <c r="GH881" s="133"/>
      <c r="GI881" s="133"/>
      <c r="GJ881" s="133"/>
      <c r="GK881" s="133"/>
      <c r="GL881" s="133"/>
      <c r="GM881" s="133"/>
      <c r="GN881" s="133"/>
      <c r="GO881" s="133"/>
      <c r="GP881" s="133"/>
      <c r="GQ881" s="133"/>
      <c r="GR881" s="133"/>
      <c r="GS881" s="133"/>
    </row>
    <row r="882" spans="1:20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c r="AV882" s="133"/>
      <c r="AW882" s="133"/>
      <c r="AX882" s="133"/>
      <c r="AY882" s="133"/>
      <c r="AZ882" s="133"/>
      <c r="BA882" s="133"/>
      <c r="BB882" s="133"/>
      <c r="BC882" s="133"/>
      <c r="BD882" s="133"/>
      <c r="BE882" s="133"/>
      <c r="BF882" s="133"/>
      <c r="BG882" s="133"/>
      <c r="BH882" s="133"/>
      <c r="BI882" s="133"/>
      <c r="BJ882" s="133"/>
      <c r="BK882" s="133"/>
      <c r="BL882" s="133"/>
      <c r="BM882" s="133"/>
      <c r="BN882" s="133"/>
      <c r="BO882" s="133"/>
      <c r="BP882" s="133"/>
      <c r="BQ882" s="133"/>
      <c r="BR882" s="133"/>
      <c r="BS882" s="133"/>
      <c r="BT882" s="133"/>
      <c r="BU882" s="133"/>
      <c r="BV882" s="133"/>
      <c r="BW882" s="133"/>
      <c r="BX882" s="133"/>
      <c r="BY882" s="133"/>
      <c r="BZ882" s="133"/>
      <c r="CA882" s="133"/>
      <c r="CB882" s="133"/>
      <c r="CC882" s="133"/>
      <c r="CD882" s="133"/>
      <c r="CE882" s="133"/>
      <c r="CF882" s="133"/>
      <c r="CG882" s="133"/>
      <c r="CH882" s="133"/>
      <c r="CI882" s="133"/>
      <c r="CJ882" s="133"/>
      <c r="CK882" s="133"/>
      <c r="CL882" s="133"/>
      <c r="CM882" s="133"/>
      <c r="CN882" s="133"/>
      <c r="CO882" s="133"/>
      <c r="CP882" s="133"/>
      <c r="CQ882" s="133"/>
      <c r="CR882" s="133"/>
      <c r="CS882" s="133"/>
      <c r="CT882" s="133"/>
      <c r="CU882" s="133"/>
      <c r="CV882" s="133"/>
      <c r="CW882" s="133"/>
      <c r="CX882" s="133"/>
      <c r="CY882" s="133"/>
      <c r="CZ882" s="133"/>
      <c r="DA882" s="133"/>
      <c r="DB882" s="133"/>
      <c r="DC882" s="133"/>
      <c r="DD882" s="133"/>
      <c r="DE882" s="133"/>
      <c r="DF882" s="133"/>
      <c r="DG882" s="133"/>
      <c r="DH882" s="133"/>
      <c r="DI882" s="133"/>
      <c r="DJ882" s="133"/>
      <c r="DK882" s="133"/>
      <c r="DL882" s="133"/>
      <c r="DM882" s="133"/>
      <c r="DN882" s="133"/>
      <c r="DO882" s="133"/>
      <c r="DP882" s="133"/>
      <c r="DQ882" s="133"/>
      <c r="DR882" s="133"/>
      <c r="DS882" s="133"/>
      <c r="DT882" s="133"/>
      <c r="DU882" s="133"/>
      <c r="DV882" s="133"/>
      <c r="DW882" s="133"/>
      <c r="DX882" s="133"/>
      <c r="DY882" s="133"/>
      <c r="DZ882" s="133"/>
      <c r="EA882" s="133"/>
      <c r="EB882" s="133"/>
      <c r="EC882" s="133"/>
      <c r="ED882" s="133"/>
      <c r="EE882" s="133"/>
      <c r="EF882" s="133"/>
      <c r="EG882" s="133"/>
      <c r="EH882" s="133"/>
      <c r="EI882" s="133"/>
      <c r="EJ882" s="133"/>
      <c r="EK882" s="133"/>
      <c r="EL882" s="133"/>
      <c r="EM882" s="133"/>
      <c r="EN882" s="133"/>
      <c r="EO882" s="133"/>
      <c r="EP882" s="133"/>
      <c r="EQ882" s="133"/>
      <c r="ER882" s="133"/>
      <c r="ES882" s="133"/>
      <c r="ET882" s="133"/>
      <c r="EU882" s="133"/>
      <c r="EV882" s="133"/>
      <c r="EW882" s="133"/>
      <c r="EX882" s="133"/>
      <c r="EY882" s="133"/>
      <c r="EZ882" s="133"/>
      <c r="FA882" s="133"/>
      <c r="FB882" s="133"/>
      <c r="FC882" s="133"/>
      <c r="FD882" s="133"/>
      <c r="FE882" s="133"/>
      <c r="FF882" s="133"/>
      <c r="FG882" s="133"/>
      <c r="FH882" s="133"/>
      <c r="FI882" s="133"/>
      <c r="FJ882" s="133"/>
      <c r="FK882" s="133"/>
      <c r="FL882" s="133"/>
      <c r="FM882" s="133"/>
      <c r="FN882" s="133"/>
      <c r="FO882" s="133"/>
      <c r="FP882" s="133"/>
      <c r="FQ882" s="133"/>
      <c r="FR882" s="133"/>
      <c r="FS882" s="133"/>
      <c r="FT882" s="133"/>
      <c r="FU882" s="133"/>
      <c r="FV882" s="133"/>
      <c r="FW882" s="133"/>
      <c r="FX882" s="133"/>
      <c r="FY882" s="133"/>
      <c r="FZ882" s="133"/>
      <c r="GA882" s="133"/>
      <c r="GB882" s="133"/>
      <c r="GC882" s="133"/>
      <c r="GD882" s="133"/>
      <c r="GE882" s="133"/>
      <c r="GF882" s="133"/>
      <c r="GG882" s="133"/>
      <c r="GH882" s="133"/>
      <c r="GI882" s="133"/>
      <c r="GJ882" s="133"/>
      <c r="GK882" s="133"/>
      <c r="GL882" s="133"/>
      <c r="GM882" s="133"/>
      <c r="GN882" s="133"/>
      <c r="GO882" s="133"/>
      <c r="GP882" s="133"/>
      <c r="GQ882" s="133"/>
      <c r="GR882" s="133"/>
      <c r="GS882" s="133"/>
    </row>
    <row r="883" spans="1:20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c r="AV883" s="133"/>
      <c r="AW883" s="133"/>
      <c r="AX883" s="133"/>
      <c r="AY883" s="133"/>
      <c r="AZ883" s="133"/>
      <c r="BA883" s="133"/>
      <c r="BB883" s="133"/>
      <c r="BC883" s="133"/>
      <c r="BD883" s="133"/>
      <c r="BE883" s="133"/>
      <c r="BF883" s="133"/>
      <c r="BG883" s="133"/>
      <c r="BH883" s="133"/>
      <c r="BI883" s="133"/>
      <c r="BJ883" s="133"/>
      <c r="BK883" s="133"/>
      <c r="BL883" s="133"/>
      <c r="BM883" s="133"/>
      <c r="BN883" s="133"/>
      <c r="BO883" s="133"/>
      <c r="BP883" s="133"/>
      <c r="BQ883" s="133"/>
      <c r="BR883" s="133"/>
      <c r="BS883" s="133"/>
      <c r="BT883" s="133"/>
      <c r="BU883" s="133"/>
      <c r="BV883" s="133"/>
      <c r="BW883" s="133"/>
      <c r="BX883" s="133"/>
      <c r="BY883" s="133"/>
      <c r="BZ883" s="133"/>
      <c r="CA883" s="133"/>
      <c r="CB883" s="133"/>
      <c r="CC883" s="133"/>
      <c r="CD883" s="133"/>
      <c r="CE883" s="133"/>
      <c r="CF883" s="133"/>
      <c r="CG883" s="133"/>
      <c r="CH883" s="133"/>
      <c r="CI883" s="133"/>
      <c r="CJ883" s="133"/>
      <c r="CK883" s="133"/>
      <c r="CL883" s="133"/>
      <c r="CM883" s="133"/>
      <c r="CN883" s="133"/>
      <c r="CO883" s="133"/>
      <c r="CP883" s="133"/>
      <c r="CQ883" s="133"/>
      <c r="CR883" s="133"/>
      <c r="CS883" s="133"/>
      <c r="CT883" s="133"/>
      <c r="CU883" s="133"/>
      <c r="CV883" s="133"/>
      <c r="CW883" s="133"/>
      <c r="CX883" s="133"/>
      <c r="CY883" s="133"/>
      <c r="CZ883" s="133"/>
      <c r="DA883" s="133"/>
      <c r="DB883" s="133"/>
      <c r="DC883" s="133"/>
      <c r="DD883" s="133"/>
      <c r="DE883" s="133"/>
      <c r="DF883" s="133"/>
      <c r="DG883" s="133"/>
      <c r="DH883" s="133"/>
      <c r="DI883" s="133"/>
      <c r="DJ883" s="133"/>
      <c r="DK883" s="133"/>
      <c r="DL883" s="133"/>
      <c r="DM883" s="133"/>
      <c r="DN883" s="133"/>
      <c r="DO883" s="133"/>
      <c r="DP883" s="133"/>
      <c r="DQ883" s="133"/>
      <c r="DR883" s="133"/>
      <c r="DS883" s="133"/>
      <c r="DT883" s="133"/>
      <c r="DU883" s="133"/>
      <c r="DV883" s="133"/>
      <c r="DW883" s="133"/>
      <c r="DX883" s="133"/>
      <c r="DY883" s="133"/>
      <c r="DZ883" s="133"/>
      <c r="EA883" s="133"/>
      <c r="EB883" s="133"/>
      <c r="EC883" s="133"/>
      <c r="ED883" s="133"/>
      <c r="EE883" s="133"/>
      <c r="EF883" s="133"/>
      <c r="EG883" s="133"/>
      <c r="EH883" s="133"/>
      <c r="EI883" s="133"/>
      <c r="EJ883" s="133"/>
      <c r="EK883" s="133"/>
      <c r="EL883" s="133"/>
      <c r="EM883" s="133"/>
      <c r="EN883" s="133"/>
      <c r="EO883" s="133"/>
      <c r="EP883" s="133"/>
      <c r="EQ883" s="133"/>
      <c r="ER883" s="133"/>
      <c r="ES883" s="133"/>
      <c r="ET883" s="133"/>
      <c r="EU883" s="133"/>
      <c r="EV883" s="133"/>
      <c r="EW883" s="133"/>
      <c r="EX883" s="133"/>
      <c r="EY883" s="133"/>
      <c r="EZ883" s="133"/>
      <c r="FA883" s="133"/>
      <c r="FB883" s="133"/>
      <c r="FC883" s="133"/>
      <c r="FD883" s="133"/>
      <c r="FE883" s="133"/>
      <c r="FF883" s="133"/>
      <c r="FG883" s="133"/>
      <c r="FH883" s="133"/>
      <c r="FI883" s="133"/>
      <c r="FJ883" s="133"/>
      <c r="FK883" s="133"/>
      <c r="FL883" s="133"/>
      <c r="FM883" s="133"/>
      <c r="FN883" s="133"/>
      <c r="FO883" s="133"/>
      <c r="FP883" s="133"/>
      <c r="FQ883" s="133"/>
      <c r="FR883" s="133"/>
      <c r="FS883" s="133"/>
      <c r="FT883" s="133"/>
      <c r="FU883" s="133"/>
      <c r="FV883" s="133"/>
      <c r="FW883" s="133"/>
      <c r="FX883" s="133"/>
      <c r="FY883" s="133"/>
      <c r="FZ883" s="133"/>
      <c r="GA883" s="133"/>
      <c r="GB883" s="133"/>
      <c r="GC883" s="133"/>
      <c r="GD883" s="133"/>
      <c r="GE883" s="133"/>
      <c r="GF883" s="133"/>
      <c r="GG883" s="133"/>
      <c r="GH883" s="133"/>
      <c r="GI883" s="133"/>
      <c r="GJ883" s="133"/>
      <c r="GK883" s="133"/>
      <c r="GL883" s="133"/>
      <c r="GM883" s="133"/>
      <c r="GN883" s="133"/>
      <c r="GO883" s="133"/>
      <c r="GP883" s="133"/>
      <c r="GQ883" s="133"/>
      <c r="GR883" s="133"/>
      <c r="GS883" s="133"/>
    </row>
    <row r="884" spans="1:20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c r="AV884" s="133"/>
      <c r="AW884" s="133"/>
      <c r="AX884" s="133"/>
      <c r="AY884" s="133"/>
      <c r="AZ884" s="133"/>
      <c r="BA884" s="133"/>
      <c r="BB884" s="133"/>
      <c r="BC884" s="133"/>
      <c r="BD884" s="133"/>
      <c r="BE884" s="133"/>
      <c r="BF884" s="133"/>
      <c r="BG884" s="133"/>
      <c r="BH884" s="133"/>
      <c r="BI884" s="133"/>
      <c r="BJ884" s="133"/>
      <c r="BK884" s="133"/>
      <c r="BL884" s="133"/>
      <c r="BM884" s="133"/>
      <c r="BN884" s="133"/>
      <c r="BO884" s="133"/>
      <c r="BP884" s="133"/>
      <c r="BQ884" s="133"/>
      <c r="BR884" s="133"/>
      <c r="BS884" s="133"/>
      <c r="BT884" s="133"/>
      <c r="BU884" s="133"/>
      <c r="BV884" s="133"/>
      <c r="BW884" s="133"/>
      <c r="BX884" s="133"/>
      <c r="BY884" s="133"/>
      <c r="BZ884" s="133"/>
      <c r="CA884" s="133"/>
      <c r="CB884" s="133"/>
      <c r="CC884" s="133"/>
      <c r="CD884" s="133"/>
      <c r="CE884" s="133"/>
      <c r="CF884" s="133"/>
      <c r="CG884" s="133"/>
      <c r="CH884" s="133"/>
      <c r="CI884" s="133"/>
      <c r="CJ884" s="133"/>
      <c r="CK884" s="133"/>
      <c r="CL884" s="133"/>
      <c r="CM884" s="133"/>
      <c r="CN884" s="133"/>
      <c r="CO884" s="133"/>
      <c r="CP884" s="133"/>
      <c r="CQ884" s="133"/>
      <c r="CR884" s="133"/>
      <c r="CS884" s="133"/>
      <c r="CT884" s="133"/>
      <c r="CU884" s="133"/>
      <c r="CV884" s="133"/>
      <c r="CW884" s="133"/>
      <c r="CX884" s="133"/>
      <c r="CY884" s="133"/>
      <c r="CZ884" s="133"/>
      <c r="DA884" s="133"/>
      <c r="DB884" s="133"/>
      <c r="DC884" s="133"/>
      <c r="DD884" s="133"/>
      <c r="DE884" s="133"/>
      <c r="DF884" s="133"/>
      <c r="DG884" s="133"/>
      <c r="DH884" s="133"/>
      <c r="DI884" s="133"/>
      <c r="DJ884" s="133"/>
      <c r="DK884" s="133"/>
      <c r="DL884" s="133"/>
      <c r="DM884" s="133"/>
      <c r="DN884" s="133"/>
      <c r="DO884" s="133"/>
      <c r="DP884" s="133"/>
      <c r="DQ884" s="133"/>
      <c r="DR884" s="133"/>
      <c r="DS884" s="133"/>
      <c r="DT884" s="133"/>
      <c r="DU884" s="133"/>
      <c r="DV884" s="133"/>
      <c r="DW884" s="133"/>
      <c r="DX884" s="133"/>
      <c r="DY884" s="133"/>
      <c r="DZ884" s="133"/>
      <c r="EA884" s="133"/>
      <c r="EB884" s="133"/>
      <c r="EC884" s="133"/>
      <c r="ED884" s="133"/>
      <c r="EE884" s="133"/>
      <c r="EF884" s="133"/>
      <c r="EG884" s="133"/>
      <c r="EH884" s="133"/>
      <c r="EI884" s="133"/>
      <c r="EJ884" s="133"/>
      <c r="EK884" s="133"/>
      <c r="EL884" s="133"/>
      <c r="EM884" s="133"/>
      <c r="EN884" s="133"/>
      <c r="EO884" s="133"/>
      <c r="EP884" s="133"/>
      <c r="EQ884" s="133"/>
      <c r="ER884" s="133"/>
      <c r="ES884" s="133"/>
      <c r="ET884" s="133"/>
      <c r="EU884" s="133"/>
      <c r="EV884" s="133"/>
      <c r="EW884" s="133"/>
      <c r="EX884" s="133"/>
      <c r="EY884" s="133"/>
      <c r="EZ884" s="133"/>
      <c r="FA884" s="133"/>
      <c r="FB884" s="133"/>
      <c r="FC884" s="133"/>
      <c r="FD884" s="133"/>
      <c r="FE884" s="133"/>
      <c r="FF884" s="133"/>
      <c r="FG884" s="133"/>
      <c r="FH884" s="133"/>
      <c r="FI884" s="133"/>
      <c r="FJ884" s="133"/>
      <c r="FK884" s="133"/>
      <c r="FL884" s="133"/>
      <c r="FM884" s="133"/>
      <c r="FN884" s="133"/>
      <c r="FO884" s="133"/>
      <c r="FP884" s="133"/>
      <c r="FQ884" s="133"/>
      <c r="FR884" s="133"/>
      <c r="FS884" s="133"/>
      <c r="FT884" s="133"/>
      <c r="FU884" s="133"/>
      <c r="FV884" s="133"/>
      <c r="FW884" s="133"/>
      <c r="FX884" s="133"/>
      <c r="FY884" s="133"/>
      <c r="FZ884" s="133"/>
      <c r="GA884" s="133"/>
      <c r="GB884" s="133"/>
      <c r="GC884" s="133"/>
      <c r="GD884" s="133"/>
      <c r="GE884" s="133"/>
      <c r="GF884" s="133"/>
      <c r="GG884" s="133"/>
      <c r="GH884" s="133"/>
      <c r="GI884" s="133"/>
      <c r="GJ884" s="133"/>
      <c r="GK884" s="133"/>
      <c r="GL884" s="133"/>
      <c r="GM884" s="133"/>
      <c r="GN884" s="133"/>
      <c r="GO884" s="133"/>
      <c r="GP884" s="133"/>
      <c r="GQ884" s="133"/>
      <c r="GR884" s="133"/>
      <c r="GS884" s="133"/>
    </row>
    <row r="885" spans="1:20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c r="AV885" s="133"/>
      <c r="AW885" s="133"/>
      <c r="AX885" s="133"/>
      <c r="AY885" s="133"/>
      <c r="AZ885" s="133"/>
      <c r="BA885" s="133"/>
      <c r="BB885" s="133"/>
      <c r="BC885" s="133"/>
      <c r="BD885" s="133"/>
      <c r="BE885" s="133"/>
      <c r="BF885" s="133"/>
      <c r="BG885" s="133"/>
      <c r="BH885" s="133"/>
      <c r="BI885" s="133"/>
      <c r="BJ885" s="133"/>
      <c r="BK885" s="133"/>
      <c r="BL885" s="133"/>
      <c r="BM885" s="133"/>
      <c r="BN885" s="133"/>
      <c r="BO885" s="133"/>
      <c r="BP885" s="133"/>
      <c r="BQ885" s="133"/>
      <c r="BR885" s="133"/>
      <c r="BS885" s="133"/>
      <c r="BT885" s="133"/>
      <c r="BU885" s="133"/>
      <c r="BV885" s="133"/>
      <c r="BW885" s="133"/>
      <c r="BX885" s="133"/>
      <c r="BY885" s="133"/>
      <c r="BZ885" s="133"/>
      <c r="CA885" s="133"/>
      <c r="CB885" s="133"/>
      <c r="CC885" s="133"/>
      <c r="CD885" s="133"/>
      <c r="CE885" s="133"/>
      <c r="CF885" s="133"/>
      <c r="CG885" s="133"/>
      <c r="CH885" s="133"/>
      <c r="CI885" s="133"/>
      <c r="CJ885" s="133"/>
      <c r="CK885" s="133"/>
      <c r="CL885" s="133"/>
      <c r="CM885" s="133"/>
      <c r="CN885" s="133"/>
      <c r="CO885" s="133"/>
      <c r="CP885" s="133"/>
      <c r="CQ885" s="133"/>
      <c r="CR885" s="133"/>
      <c r="CS885" s="133"/>
      <c r="CT885" s="133"/>
      <c r="CU885" s="133"/>
      <c r="CV885" s="133"/>
      <c r="CW885" s="133"/>
      <c r="CX885" s="133"/>
      <c r="CY885" s="133"/>
      <c r="CZ885" s="133"/>
      <c r="DA885" s="133"/>
      <c r="DB885" s="133"/>
      <c r="DC885" s="133"/>
      <c r="DD885" s="133"/>
      <c r="DE885" s="133"/>
      <c r="DF885" s="133"/>
      <c r="DG885" s="133"/>
      <c r="DH885" s="133"/>
      <c r="DI885" s="133"/>
      <c r="DJ885" s="133"/>
      <c r="DK885" s="133"/>
      <c r="DL885" s="133"/>
      <c r="DM885" s="133"/>
      <c r="DN885" s="133"/>
      <c r="DO885" s="133"/>
      <c r="DP885" s="133"/>
      <c r="DQ885" s="133"/>
      <c r="DR885" s="133"/>
      <c r="DS885" s="133"/>
      <c r="DT885" s="133"/>
      <c r="DU885" s="133"/>
      <c r="DV885" s="133"/>
      <c r="DW885" s="133"/>
      <c r="DX885" s="133"/>
      <c r="DY885" s="133"/>
      <c r="DZ885" s="133"/>
      <c r="EA885" s="133"/>
      <c r="EB885" s="133"/>
      <c r="EC885" s="133"/>
      <c r="ED885" s="133"/>
      <c r="EE885" s="133"/>
      <c r="EF885" s="133"/>
      <c r="EG885" s="133"/>
      <c r="EH885" s="133"/>
      <c r="EI885" s="133"/>
      <c r="EJ885" s="133"/>
      <c r="EK885" s="133"/>
      <c r="EL885" s="133"/>
      <c r="EM885" s="133"/>
      <c r="EN885" s="133"/>
      <c r="EO885" s="133"/>
      <c r="EP885" s="133"/>
      <c r="EQ885" s="133"/>
      <c r="ER885" s="133"/>
      <c r="ES885" s="133"/>
      <c r="ET885" s="133"/>
      <c r="EU885" s="133"/>
      <c r="EV885" s="133"/>
      <c r="EW885" s="133"/>
      <c r="EX885" s="133"/>
      <c r="EY885" s="133"/>
      <c r="EZ885" s="133"/>
      <c r="FA885" s="133"/>
      <c r="FB885" s="133"/>
      <c r="FC885" s="133"/>
      <c r="FD885" s="133"/>
      <c r="FE885" s="133"/>
      <c r="FF885" s="133"/>
      <c r="FG885" s="133"/>
      <c r="FH885" s="133"/>
      <c r="FI885" s="133"/>
      <c r="FJ885" s="133"/>
      <c r="FK885" s="133"/>
      <c r="FL885" s="133"/>
      <c r="FM885" s="133"/>
      <c r="FN885" s="133"/>
      <c r="FO885" s="133"/>
      <c r="FP885" s="133"/>
      <c r="FQ885" s="133"/>
      <c r="FR885" s="133"/>
      <c r="FS885" s="133"/>
      <c r="FT885" s="133"/>
      <c r="FU885" s="133"/>
      <c r="FV885" s="133"/>
      <c r="FW885" s="133"/>
      <c r="FX885" s="133"/>
      <c r="FY885" s="133"/>
      <c r="FZ885" s="133"/>
      <c r="GA885" s="133"/>
      <c r="GB885" s="133"/>
      <c r="GC885" s="133"/>
      <c r="GD885" s="133"/>
      <c r="GE885" s="133"/>
      <c r="GF885" s="133"/>
      <c r="GG885" s="133"/>
      <c r="GH885" s="133"/>
      <c r="GI885" s="133"/>
      <c r="GJ885" s="133"/>
      <c r="GK885" s="133"/>
      <c r="GL885" s="133"/>
      <c r="GM885" s="133"/>
      <c r="GN885" s="133"/>
      <c r="GO885" s="133"/>
      <c r="GP885" s="133"/>
      <c r="GQ885" s="133"/>
      <c r="GR885" s="133"/>
      <c r="GS885" s="133"/>
    </row>
    <row r="886" spans="1:20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c r="AV886" s="133"/>
      <c r="AW886" s="133"/>
      <c r="AX886" s="133"/>
      <c r="AY886" s="133"/>
      <c r="AZ886" s="133"/>
      <c r="BA886" s="133"/>
      <c r="BB886" s="133"/>
      <c r="BC886" s="133"/>
      <c r="BD886" s="133"/>
      <c r="BE886" s="133"/>
      <c r="BF886" s="133"/>
      <c r="BG886" s="133"/>
      <c r="BH886" s="133"/>
      <c r="BI886" s="133"/>
      <c r="BJ886" s="133"/>
      <c r="BK886" s="133"/>
      <c r="BL886" s="133"/>
      <c r="BM886" s="133"/>
      <c r="BN886" s="133"/>
      <c r="BO886" s="133"/>
      <c r="BP886" s="133"/>
      <c r="BQ886" s="133"/>
      <c r="BR886" s="133"/>
      <c r="BS886" s="133"/>
      <c r="BT886" s="133"/>
      <c r="BU886" s="133"/>
      <c r="BV886" s="133"/>
      <c r="BW886" s="133"/>
      <c r="BX886" s="133"/>
      <c r="BY886" s="133"/>
      <c r="BZ886" s="133"/>
      <c r="CA886" s="133"/>
      <c r="CB886" s="133"/>
      <c r="CC886" s="133"/>
      <c r="CD886" s="133"/>
      <c r="CE886" s="133"/>
      <c r="CF886" s="133"/>
      <c r="CG886" s="133"/>
      <c r="CH886" s="133"/>
      <c r="CI886" s="133"/>
      <c r="CJ886" s="133"/>
      <c r="CK886" s="133"/>
      <c r="CL886" s="133"/>
      <c r="CM886" s="133"/>
      <c r="CN886" s="133"/>
      <c r="CO886" s="133"/>
      <c r="CP886" s="133"/>
      <c r="CQ886" s="133"/>
      <c r="CR886" s="133"/>
      <c r="CS886" s="133"/>
      <c r="CT886" s="133"/>
      <c r="CU886" s="133"/>
      <c r="CV886" s="133"/>
      <c r="CW886" s="133"/>
      <c r="CX886" s="133"/>
      <c r="CY886" s="133"/>
      <c r="CZ886" s="133"/>
      <c r="DA886" s="133"/>
      <c r="DB886" s="133"/>
      <c r="DC886" s="133"/>
      <c r="DD886" s="133"/>
      <c r="DE886" s="133"/>
      <c r="DF886" s="133"/>
      <c r="DG886" s="133"/>
      <c r="DH886" s="133"/>
      <c r="DI886" s="133"/>
      <c r="DJ886" s="133"/>
      <c r="DK886" s="133"/>
      <c r="DL886" s="133"/>
      <c r="DM886" s="133"/>
      <c r="DN886" s="133"/>
      <c r="DO886" s="133"/>
      <c r="DP886" s="133"/>
      <c r="DQ886" s="133"/>
      <c r="DR886" s="133"/>
      <c r="DS886" s="133"/>
      <c r="DT886" s="133"/>
      <c r="DU886" s="133"/>
      <c r="DV886" s="133"/>
      <c r="DW886" s="133"/>
      <c r="DX886" s="133"/>
      <c r="DY886" s="133"/>
      <c r="DZ886" s="133"/>
      <c r="EA886" s="133"/>
      <c r="EB886" s="133"/>
      <c r="EC886" s="133"/>
      <c r="ED886" s="133"/>
      <c r="EE886" s="133"/>
      <c r="EF886" s="133"/>
      <c r="EG886" s="133"/>
      <c r="EH886" s="133"/>
      <c r="EI886" s="133"/>
      <c r="EJ886" s="133"/>
      <c r="EK886" s="133"/>
      <c r="EL886" s="133"/>
      <c r="EM886" s="133"/>
      <c r="EN886" s="133"/>
      <c r="EO886" s="133"/>
      <c r="EP886" s="133"/>
      <c r="EQ886" s="133"/>
      <c r="ER886" s="133"/>
      <c r="ES886" s="133"/>
      <c r="ET886" s="133"/>
      <c r="EU886" s="133"/>
      <c r="EV886" s="133"/>
      <c r="EW886" s="133"/>
      <c r="EX886" s="133"/>
      <c r="EY886" s="133"/>
      <c r="EZ886" s="133"/>
      <c r="FA886" s="133"/>
      <c r="FB886" s="133"/>
      <c r="FC886" s="133"/>
      <c r="FD886" s="133"/>
      <c r="FE886" s="133"/>
      <c r="FF886" s="133"/>
      <c r="FG886" s="133"/>
      <c r="FH886" s="133"/>
      <c r="FI886" s="133"/>
      <c r="FJ886" s="133"/>
      <c r="FK886" s="133"/>
      <c r="FL886" s="133"/>
      <c r="FM886" s="133"/>
      <c r="FN886" s="133"/>
      <c r="FO886" s="133"/>
      <c r="FP886" s="133"/>
      <c r="FQ886" s="133"/>
      <c r="FR886" s="133"/>
      <c r="FS886" s="133"/>
      <c r="FT886" s="133"/>
      <c r="FU886" s="133"/>
      <c r="FV886" s="133"/>
      <c r="FW886" s="133"/>
      <c r="FX886" s="133"/>
      <c r="FY886" s="133"/>
      <c r="FZ886" s="133"/>
      <c r="GA886" s="133"/>
      <c r="GB886" s="133"/>
      <c r="GC886" s="133"/>
      <c r="GD886" s="133"/>
      <c r="GE886" s="133"/>
      <c r="GF886" s="133"/>
      <c r="GG886" s="133"/>
      <c r="GH886" s="133"/>
      <c r="GI886" s="133"/>
      <c r="GJ886" s="133"/>
      <c r="GK886" s="133"/>
      <c r="GL886" s="133"/>
      <c r="GM886" s="133"/>
      <c r="GN886" s="133"/>
      <c r="GO886" s="133"/>
      <c r="GP886" s="133"/>
      <c r="GQ886" s="133"/>
      <c r="GR886" s="133"/>
      <c r="GS886" s="133"/>
    </row>
    <row r="887" spans="1:20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c r="AV887" s="133"/>
      <c r="AW887" s="133"/>
      <c r="AX887" s="133"/>
      <c r="AY887" s="133"/>
      <c r="AZ887" s="133"/>
      <c r="BA887" s="133"/>
      <c r="BB887" s="133"/>
      <c r="BC887" s="133"/>
      <c r="BD887" s="133"/>
      <c r="BE887" s="133"/>
      <c r="BF887" s="133"/>
      <c r="BG887" s="133"/>
      <c r="BH887" s="133"/>
      <c r="BI887" s="133"/>
      <c r="BJ887" s="133"/>
      <c r="BK887" s="133"/>
      <c r="BL887" s="133"/>
      <c r="BM887" s="133"/>
      <c r="BN887" s="133"/>
      <c r="BO887" s="133"/>
      <c r="BP887" s="133"/>
      <c r="BQ887" s="133"/>
      <c r="BR887" s="133"/>
      <c r="BS887" s="133"/>
      <c r="BT887" s="133"/>
      <c r="BU887" s="133"/>
      <c r="BV887" s="133"/>
      <c r="BW887" s="133"/>
      <c r="BX887" s="133"/>
      <c r="BY887" s="133"/>
      <c r="BZ887" s="133"/>
      <c r="CA887" s="133"/>
      <c r="CB887" s="133"/>
      <c r="CC887" s="133"/>
      <c r="CD887" s="133"/>
      <c r="CE887" s="133"/>
      <c r="CF887" s="133"/>
      <c r="CG887" s="133"/>
      <c r="CH887" s="133"/>
      <c r="CI887" s="133"/>
      <c r="CJ887" s="133"/>
      <c r="CK887" s="133"/>
      <c r="CL887" s="133"/>
      <c r="CM887" s="133"/>
      <c r="CN887" s="133"/>
      <c r="CO887" s="133"/>
      <c r="CP887" s="133"/>
      <c r="CQ887" s="133"/>
      <c r="CR887" s="133"/>
      <c r="CS887" s="133"/>
      <c r="CT887" s="133"/>
      <c r="CU887" s="133"/>
      <c r="CV887" s="133"/>
      <c r="CW887" s="133"/>
      <c r="CX887" s="133"/>
      <c r="CY887" s="133"/>
      <c r="CZ887" s="133"/>
      <c r="DA887" s="133"/>
      <c r="DB887" s="133"/>
      <c r="DC887" s="133"/>
      <c r="DD887" s="133"/>
      <c r="DE887" s="133"/>
      <c r="DF887" s="133"/>
      <c r="DG887" s="133"/>
      <c r="DH887" s="133"/>
      <c r="DI887" s="133"/>
      <c r="DJ887" s="133"/>
      <c r="DK887" s="133"/>
      <c r="DL887" s="133"/>
      <c r="DM887" s="133"/>
      <c r="DN887" s="133"/>
      <c r="DO887" s="133"/>
      <c r="DP887" s="133"/>
      <c r="DQ887" s="133"/>
      <c r="DR887" s="133"/>
      <c r="DS887" s="133"/>
      <c r="DT887" s="133"/>
      <c r="DU887" s="133"/>
      <c r="DV887" s="133"/>
      <c r="DW887" s="133"/>
      <c r="DX887" s="133"/>
      <c r="DY887" s="133"/>
      <c r="DZ887" s="133"/>
      <c r="EA887" s="133"/>
      <c r="EB887" s="133"/>
      <c r="EC887" s="133"/>
      <c r="ED887" s="133"/>
      <c r="EE887" s="133"/>
      <c r="EF887" s="133"/>
      <c r="EG887" s="133"/>
      <c r="EH887" s="133"/>
      <c r="EI887" s="133"/>
      <c r="EJ887" s="133"/>
      <c r="EK887" s="133"/>
      <c r="EL887" s="133"/>
      <c r="EM887" s="133"/>
      <c r="EN887" s="133"/>
      <c r="EO887" s="133"/>
      <c r="EP887" s="133"/>
      <c r="EQ887" s="133"/>
      <c r="ER887" s="133"/>
      <c r="ES887" s="133"/>
      <c r="ET887" s="133"/>
      <c r="EU887" s="133"/>
      <c r="EV887" s="133"/>
      <c r="EW887" s="133"/>
      <c r="EX887" s="133"/>
      <c r="EY887" s="133"/>
      <c r="EZ887" s="133"/>
      <c r="FA887" s="133"/>
      <c r="FB887" s="133"/>
      <c r="FC887" s="133"/>
      <c r="FD887" s="133"/>
      <c r="FE887" s="133"/>
      <c r="FF887" s="133"/>
      <c r="FG887" s="133"/>
      <c r="FH887" s="133"/>
      <c r="FI887" s="133"/>
      <c r="FJ887" s="133"/>
      <c r="FK887" s="133"/>
      <c r="FL887" s="133"/>
      <c r="FM887" s="133"/>
      <c r="FN887" s="133"/>
      <c r="FO887" s="133"/>
      <c r="FP887" s="133"/>
      <c r="FQ887" s="133"/>
      <c r="FR887" s="133"/>
      <c r="FS887" s="133"/>
      <c r="FT887" s="133"/>
      <c r="FU887" s="133"/>
      <c r="FV887" s="133"/>
      <c r="FW887" s="133"/>
      <c r="FX887" s="133"/>
      <c r="FY887" s="133"/>
      <c r="FZ887" s="133"/>
      <c r="GA887" s="133"/>
      <c r="GB887" s="133"/>
      <c r="GC887" s="133"/>
      <c r="GD887" s="133"/>
      <c r="GE887" s="133"/>
      <c r="GF887" s="133"/>
      <c r="GG887" s="133"/>
      <c r="GH887" s="133"/>
      <c r="GI887" s="133"/>
      <c r="GJ887" s="133"/>
      <c r="GK887" s="133"/>
      <c r="GL887" s="133"/>
      <c r="GM887" s="133"/>
      <c r="GN887" s="133"/>
      <c r="GO887" s="133"/>
      <c r="GP887" s="133"/>
      <c r="GQ887" s="133"/>
      <c r="GR887" s="133"/>
      <c r="GS887" s="133"/>
    </row>
    <row r="888" spans="1:20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c r="AV888" s="133"/>
      <c r="AW888" s="133"/>
      <c r="AX888" s="133"/>
      <c r="AY888" s="133"/>
      <c r="AZ888" s="133"/>
      <c r="BA888" s="133"/>
      <c r="BB888" s="133"/>
      <c r="BC888" s="133"/>
      <c r="BD888" s="133"/>
      <c r="BE888" s="133"/>
      <c r="BF888" s="133"/>
      <c r="BG888" s="133"/>
      <c r="BH888" s="133"/>
      <c r="BI888" s="133"/>
      <c r="BJ888" s="133"/>
      <c r="BK888" s="133"/>
      <c r="BL888" s="133"/>
      <c r="BM888" s="133"/>
      <c r="BN888" s="133"/>
      <c r="BO888" s="133"/>
      <c r="BP888" s="133"/>
      <c r="BQ888" s="133"/>
      <c r="BR888" s="133"/>
      <c r="BS888" s="133"/>
      <c r="BT888" s="133"/>
      <c r="BU888" s="133"/>
      <c r="BV888" s="133"/>
      <c r="BW888" s="133"/>
      <c r="BX888" s="133"/>
      <c r="BY888" s="133"/>
      <c r="BZ888" s="133"/>
      <c r="CA888" s="133"/>
      <c r="CB888" s="133"/>
      <c r="CC888" s="133"/>
      <c r="CD888" s="133"/>
      <c r="CE888" s="133"/>
      <c r="CF888" s="133"/>
      <c r="CG888" s="133"/>
      <c r="CH888" s="133"/>
      <c r="CI888" s="133"/>
      <c r="CJ888" s="133"/>
      <c r="CK888" s="133"/>
      <c r="CL888" s="133"/>
      <c r="CM888" s="133"/>
      <c r="CN888" s="133"/>
      <c r="CO888" s="133"/>
      <c r="CP888" s="133"/>
      <c r="CQ888" s="133"/>
      <c r="CR888" s="133"/>
      <c r="CS888" s="133"/>
      <c r="CT888" s="133"/>
      <c r="CU888" s="133"/>
      <c r="CV888" s="133"/>
      <c r="CW888" s="133"/>
      <c r="CX888" s="133"/>
      <c r="CY888" s="133"/>
      <c r="CZ888" s="133"/>
      <c r="DA888" s="133"/>
      <c r="DB888" s="133"/>
      <c r="DC888" s="133"/>
      <c r="DD888" s="133"/>
      <c r="DE888" s="133"/>
      <c r="DF888" s="133"/>
      <c r="DG888" s="133"/>
      <c r="DH888" s="133"/>
      <c r="DI888" s="133"/>
      <c r="DJ888" s="133"/>
      <c r="DK888" s="133"/>
      <c r="DL888" s="133"/>
      <c r="DM888" s="133"/>
      <c r="DN888" s="133"/>
      <c r="DO888" s="133"/>
      <c r="DP888" s="133"/>
      <c r="DQ888" s="133"/>
      <c r="DR888" s="133"/>
      <c r="DS888" s="133"/>
      <c r="DT888" s="133"/>
      <c r="DU888" s="133"/>
      <c r="DV888" s="133"/>
      <c r="DW888" s="133"/>
      <c r="DX888" s="133"/>
      <c r="DY888" s="133"/>
      <c r="DZ888" s="133"/>
      <c r="EA888" s="133"/>
      <c r="EB888" s="133"/>
      <c r="EC888" s="133"/>
      <c r="ED888" s="133"/>
      <c r="EE888" s="133"/>
      <c r="EF888" s="133"/>
      <c r="EG888" s="133"/>
      <c r="EH888" s="133"/>
      <c r="EI888" s="133"/>
      <c r="EJ888" s="133"/>
      <c r="EK888" s="133"/>
      <c r="EL888" s="133"/>
      <c r="EM888" s="133"/>
      <c r="EN888" s="133"/>
      <c r="EO888" s="133"/>
      <c r="EP888" s="133"/>
      <c r="EQ888" s="133"/>
      <c r="ER888" s="133"/>
      <c r="ES888" s="133"/>
      <c r="ET888" s="133"/>
      <c r="EU888" s="133"/>
      <c r="EV888" s="133"/>
      <c r="EW888" s="133"/>
      <c r="EX888" s="133"/>
      <c r="EY888" s="133"/>
      <c r="EZ888" s="133"/>
      <c r="FA888" s="133"/>
      <c r="FB888" s="133"/>
      <c r="FC888" s="133"/>
      <c r="FD888" s="133"/>
      <c r="FE888" s="133"/>
      <c r="FF888" s="133"/>
      <c r="FG888" s="133"/>
      <c r="FH888" s="133"/>
      <c r="FI888" s="133"/>
      <c r="FJ888" s="133"/>
      <c r="FK888" s="133"/>
      <c r="FL888" s="133"/>
      <c r="FM888" s="133"/>
      <c r="FN888" s="133"/>
      <c r="FO888" s="133"/>
      <c r="FP888" s="133"/>
      <c r="FQ888" s="133"/>
      <c r="FR888" s="133"/>
      <c r="FS888" s="133"/>
      <c r="FT888" s="133"/>
      <c r="FU888" s="133"/>
      <c r="FV888" s="133"/>
      <c r="FW888" s="133"/>
      <c r="FX888" s="133"/>
      <c r="FY888" s="133"/>
      <c r="FZ888" s="133"/>
      <c r="GA888" s="133"/>
      <c r="GB888" s="133"/>
      <c r="GC888" s="133"/>
      <c r="GD888" s="133"/>
      <c r="GE888" s="133"/>
      <c r="GF888" s="133"/>
      <c r="GG888" s="133"/>
      <c r="GH888" s="133"/>
      <c r="GI888" s="133"/>
      <c r="GJ888" s="133"/>
      <c r="GK888" s="133"/>
      <c r="GL888" s="133"/>
      <c r="GM888" s="133"/>
      <c r="GN888" s="133"/>
      <c r="GO888" s="133"/>
      <c r="GP888" s="133"/>
      <c r="GQ888" s="133"/>
      <c r="GR888" s="133"/>
      <c r="GS888" s="133"/>
    </row>
    <row r="889" spans="1:20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c r="AV889" s="133"/>
      <c r="AW889" s="133"/>
      <c r="AX889" s="133"/>
      <c r="AY889" s="133"/>
      <c r="AZ889" s="133"/>
      <c r="BA889" s="133"/>
      <c r="BB889" s="133"/>
      <c r="BC889" s="133"/>
      <c r="BD889" s="133"/>
      <c r="BE889" s="133"/>
      <c r="BF889" s="133"/>
      <c r="BG889" s="133"/>
      <c r="BH889" s="133"/>
      <c r="BI889" s="133"/>
      <c r="BJ889" s="133"/>
      <c r="BK889" s="133"/>
      <c r="BL889" s="133"/>
      <c r="BM889" s="133"/>
      <c r="BN889" s="133"/>
      <c r="BO889" s="133"/>
      <c r="BP889" s="133"/>
      <c r="BQ889" s="133"/>
      <c r="BR889" s="133"/>
      <c r="BS889" s="133"/>
      <c r="BT889" s="133"/>
      <c r="BU889" s="133"/>
      <c r="BV889" s="133"/>
      <c r="BW889" s="133"/>
      <c r="BX889" s="133"/>
      <c r="BY889" s="133"/>
      <c r="BZ889" s="133"/>
      <c r="CA889" s="133"/>
      <c r="CB889" s="133"/>
      <c r="CC889" s="133"/>
      <c r="CD889" s="133"/>
      <c r="CE889" s="133"/>
      <c r="CF889" s="133"/>
      <c r="CG889" s="133"/>
      <c r="CH889" s="133"/>
      <c r="CI889" s="133"/>
      <c r="CJ889" s="133"/>
      <c r="CK889" s="133"/>
      <c r="CL889" s="133"/>
      <c r="CM889" s="133"/>
      <c r="CN889" s="133"/>
      <c r="CO889" s="133"/>
      <c r="CP889" s="133"/>
      <c r="CQ889" s="133"/>
      <c r="CR889" s="133"/>
      <c r="CS889" s="133"/>
      <c r="CT889" s="133"/>
      <c r="CU889" s="133"/>
      <c r="CV889" s="133"/>
      <c r="CW889" s="133"/>
      <c r="CX889" s="133"/>
      <c r="CY889" s="133"/>
      <c r="CZ889" s="133"/>
      <c r="DA889" s="133"/>
      <c r="DB889" s="133"/>
      <c r="DC889" s="133"/>
      <c r="DD889" s="133"/>
      <c r="DE889" s="133"/>
      <c r="DF889" s="133"/>
      <c r="DG889" s="133"/>
      <c r="DH889" s="133"/>
      <c r="DI889" s="133"/>
      <c r="DJ889" s="133"/>
      <c r="DK889" s="133"/>
      <c r="DL889" s="133"/>
      <c r="DM889" s="133"/>
      <c r="DN889" s="133"/>
      <c r="DO889" s="133"/>
      <c r="DP889" s="133"/>
      <c r="DQ889" s="133"/>
      <c r="DR889" s="133"/>
      <c r="DS889" s="133"/>
      <c r="DT889" s="133"/>
      <c r="DU889" s="133"/>
      <c r="DV889" s="133"/>
      <c r="DW889" s="133"/>
      <c r="DX889" s="133"/>
      <c r="DY889" s="133"/>
      <c r="DZ889" s="133"/>
      <c r="EA889" s="133"/>
      <c r="EB889" s="133"/>
      <c r="EC889" s="133"/>
      <c r="ED889" s="133"/>
      <c r="EE889" s="133"/>
      <c r="EF889" s="133"/>
      <c r="EG889" s="133"/>
      <c r="EH889" s="133"/>
      <c r="EI889" s="133"/>
      <c r="EJ889" s="133"/>
      <c r="EK889" s="133"/>
      <c r="EL889" s="133"/>
      <c r="EM889" s="133"/>
      <c r="EN889" s="133"/>
      <c r="EO889" s="133"/>
      <c r="EP889" s="133"/>
      <c r="EQ889" s="133"/>
      <c r="ER889" s="133"/>
      <c r="ES889" s="133"/>
      <c r="ET889" s="133"/>
      <c r="EU889" s="133"/>
      <c r="EV889" s="133"/>
      <c r="EW889" s="133"/>
      <c r="EX889" s="133"/>
      <c r="EY889" s="133"/>
      <c r="EZ889" s="133"/>
      <c r="FA889" s="133"/>
      <c r="FB889" s="133"/>
      <c r="FC889" s="133"/>
      <c r="FD889" s="133"/>
      <c r="FE889" s="133"/>
      <c r="FF889" s="133"/>
      <c r="FG889" s="133"/>
      <c r="FH889" s="133"/>
      <c r="FI889" s="133"/>
      <c r="FJ889" s="133"/>
      <c r="FK889" s="133"/>
      <c r="FL889" s="133"/>
      <c r="FM889" s="133"/>
      <c r="FN889" s="133"/>
      <c r="FO889" s="133"/>
      <c r="FP889" s="133"/>
      <c r="FQ889" s="133"/>
      <c r="FR889" s="133"/>
      <c r="FS889" s="133"/>
      <c r="FT889" s="133"/>
      <c r="FU889" s="133"/>
      <c r="FV889" s="133"/>
      <c r="FW889" s="133"/>
      <c r="FX889" s="133"/>
      <c r="FY889" s="133"/>
      <c r="FZ889" s="133"/>
      <c r="GA889" s="133"/>
      <c r="GB889" s="133"/>
      <c r="GC889" s="133"/>
      <c r="GD889" s="133"/>
      <c r="GE889" s="133"/>
      <c r="GF889" s="133"/>
      <c r="GG889" s="133"/>
      <c r="GH889" s="133"/>
      <c r="GI889" s="133"/>
      <c r="GJ889" s="133"/>
      <c r="GK889" s="133"/>
      <c r="GL889" s="133"/>
      <c r="GM889" s="133"/>
      <c r="GN889" s="133"/>
      <c r="GO889" s="133"/>
      <c r="GP889" s="133"/>
      <c r="GQ889" s="133"/>
      <c r="GR889" s="133"/>
      <c r="GS889" s="133"/>
    </row>
    <row r="890" spans="1:20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c r="AV890" s="133"/>
      <c r="AW890" s="133"/>
      <c r="AX890" s="133"/>
      <c r="AY890" s="133"/>
      <c r="AZ890" s="133"/>
      <c r="BA890" s="133"/>
      <c r="BB890" s="133"/>
      <c r="BC890" s="133"/>
      <c r="BD890" s="133"/>
      <c r="BE890" s="133"/>
      <c r="BF890" s="133"/>
      <c r="BG890" s="133"/>
      <c r="BH890" s="133"/>
      <c r="BI890" s="133"/>
      <c r="BJ890" s="133"/>
      <c r="BK890" s="133"/>
      <c r="BL890" s="133"/>
      <c r="BM890" s="133"/>
      <c r="BN890" s="133"/>
      <c r="BO890" s="133"/>
      <c r="BP890" s="133"/>
      <c r="BQ890" s="133"/>
      <c r="BR890" s="133"/>
      <c r="BS890" s="133"/>
      <c r="BT890" s="133"/>
      <c r="BU890" s="133"/>
      <c r="BV890" s="133"/>
      <c r="BW890" s="133"/>
      <c r="BX890" s="133"/>
      <c r="BY890" s="133"/>
      <c r="BZ890" s="133"/>
      <c r="CA890" s="133"/>
      <c r="CB890" s="133"/>
      <c r="CC890" s="133"/>
      <c r="CD890" s="133"/>
      <c r="CE890" s="133"/>
      <c r="CF890" s="133"/>
      <c r="CG890" s="133"/>
      <c r="CH890" s="133"/>
      <c r="CI890" s="133"/>
      <c r="CJ890" s="133"/>
      <c r="CK890" s="133"/>
      <c r="CL890" s="133"/>
      <c r="CM890" s="133"/>
      <c r="CN890" s="133"/>
      <c r="CO890" s="133"/>
      <c r="CP890" s="133"/>
      <c r="CQ890" s="133"/>
      <c r="CR890" s="133"/>
      <c r="CS890" s="133"/>
      <c r="CT890" s="133"/>
      <c r="CU890" s="133"/>
      <c r="CV890" s="133"/>
      <c r="CW890" s="133"/>
      <c r="CX890" s="133"/>
      <c r="CY890" s="133"/>
      <c r="CZ890" s="133"/>
      <c r="DA890" s="133"/>
      <c r="DB890" s="133"/>
      <c r="DC890" s="133"/>
      <c r="DD890" s="133"/>
      <c r="DE890" s="133"/>
      <c r="DF890" s="133"/>
      <c r="DG890" s="133"/>
      <c r="DH890" s="133"/>
      <c r="DI890" s="133"/>
      <c r="DJ890" s="133"/>
      <c r="DK890" s="133"/>
      <c r="DL890" s="133"/>
      <c r="DM890" s="133"/>
      <c r="DN890" s="133"/>
      <c r="DO890" s="133"/>
      <c r="DP890" s="133"/>
      <c r="DQ890" s="133"/>
      <c r="DR890" s="133"/>
      <c r="DS890" s="133"/>
      <c r="DT890" s="133"/>
      <c r="DU890" s="133"/>
      <c r="DV890" s="133"/>
      <c r="DW890" s="133"/>
      <c r="DX890" s="133"/>
      <c r="DY890" s="133"/>
      <c r="DZ890" s="133"/>
      <c r="EA890" s="133"/>
      <c r="EB890" s="133"/>
      <c r="EC890" s="133"/>
      <c r="ED890" s="133"/>
      <c r="EE890" s="133"/>
      <c r="EF890" s="133"/>
      <c r="EG890" s="133"/>
      <c r="EH890" s="133"/>
      <c r="EI890" s="133"/>
      <c r="EJ890" s="133"/>
      <c r="EK890" s="133"/>
      <c r="EL890" s="133"/>
      <c r="EM890" s="133"/>
      <c r="EN890" s="133"/>
      <c r="EO890" s="133"/>
      <c r="EP890" s="133"/>
      <c r="EQ890" s="133"/>
      <c r="ER890" s="133"/>
      <c r="ES890" s="133"/>
      <c r="ET890" s="133"/>
      <c r="EU890" s="133"/>
      <c r="EV890" s="133"/>
      <c r="EW890" s="133"/>
      <c r="EX890" s="133"/>
      <c r="EY890" s="133"/>
      <c r="EZ890" s="133"/>
      <c r="FA890" s="133"/>
      <c r="FB890" s="133"/>
      <c r="FC890" s="133"/>
      <c r="FD890" s="133"/>
      <c r="FE890" s="133"/>
      <c r="FF890" s="133"/>
      <c r="FG890" s="133"/>
      <c r="FH890" s="133"/>
      <c r="FI890" s="133"/>
      <c r="FJ890" s="133"/>
      <c r="FK890" s="133"/>
      <c r="FL890" s="133"/>
      <c r="FM890" s="133"/>
      <c r="FN890" s="133"/>
      <c r="FO890" s="133"/>
      <c r="FP890" s="133"/>
      <c r="FQ890" s="133"/>
      <c r="FR890" s="133"/>
      <c r="FS890" s="133"/>
      <c r="FT890" s="133"/>
      <c r="FU890" s="133"/>
      <c r="FV890" s="133"/>
      <c r="FW890" s="133"/>
      <c r="FX890" s="133"/>
      <c r="FY890" s="133"/>
      <c r="FZ890" s="133"/>
      <c r="GA890" s="133"/>
      <c r="GB890" s="133"/>
      <c r="GC890" s="133"/>
      <c r="GD890" s="133"/>
      <c r="GE890" s="133"/>
      <c r="GF890" s="133"/>
      <c r="GG890" s="133"/>
      <c r="GH890" s="133"/>
      <c r="GI890" s="133"/>
      <c r="GJ890" s="133"/>
      <c r="GK890" s="133"/>
      <c r="GL890" s="133"/>
      <c r="GM890" s="133"/>
      <c r="GN890" s="133"/>
      <c r="GO890" s="133"/>
      <c r="GP890" s="133"/>
      <c r="GQ890" s="133"/>
      <c r="GR890" s="133"/>
      <c r="GS890" s="133"/>
    </row>
    <row r="891" spans="1:20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c r="AV891" s="133"/>
      <c r="AW891" s="133"/>
      <c r="AX891" s="133"/>
      <c r="AY891" s="133"/>
      <c r="AZ891" s="133"/>
      <c r="BA891" s="133"/>
      <c r="BB891" s="133"/>
      <c r="BC891" s="133"/>
      <c r="BD891" s="133"/>
      <c r="BE891" s="133"/>
      <c r="BF891" s="133"/>
      <c r="BG891" s="133"/>
      <c r="BH891" s="133"/>
      <c r="BI891" s="133"/>
      <c r="BJ891" s="133"/>
      <c r="BK891" s="133"/>
      <c r="BL891" s="133"/>
      <c r="BM891" s="133"/>
      <c r="BN891" s="133"/>
      <c r="BO891" s="133"/>
      <c r="BP891" s="133"/>
      <c r="BQ891" s="133"/>
      <c r="BR891" s="133"/>
      <c r="BS891" s="133"/>
      <c r="BT891" s="133"/>
      <c r="BU891" s="133"/>
      <c r="BV891" s="133"/>
      <c r="BW891" s="133"/>
      <c r="BX891" s="133"/>
      <c r="BY891" s="133"/>
      <c r="BZ891" s="133"/>
      <c r="CA891" s="133"/>
      <c r="CB891" s="133"/>
      <c r="CC891" s="133"/>
      <c r="CD891" s="133"/>
      <c r="CE891" s="133"/>
      <c r="CF891" s="133"/>
      <c r="CG891" s="133"/>
      <c r="CH891" s="133"/>
      <c r="CI891" s="133"/>
      <c r="CJ891" s="133"/>
      <c r="CK891" s="133"/>
      <c r="CL891" s="133"/>
      <c r="CM891" s="133"/>
      <c r="CN891" s="133"/>
      <c r="CO891" s="133"/>
      <c r="CP891" s="133"/>
      <c r="CQ891" s="133"/>
      <c r="CR891" s="133"/>
      <c r="CS891" s="133"/>
      <c r="CT891" s="133"/>
      <c r="CU891" s="133"/>
      <c r="CV891" s="133"/>
      <c r="CW891" s="133"/>
      <c r="CX891" s="133"/>
      <c r="CY891" s="133"/>
      <c r="CZ891" s="133"/>
      <c r="DA891" s="133"/>
      <c r="DB891" s="133"/>
      <c r="DC891" s="133"/>
      <c r="DD891" s="133"/>
      <c r="DE891" s="133"/>
      <c r="DF891" s="133"/>
      <c r="DG891" s="133"/>
      <c r="DH891" s="133"/>
      <c r="DI891" s="133"/>
      <c r="DJ891" s="133"/>
      <c r="DK891" s="133"/>
      <c r="DL891" s="133"/>
      <c r="DM891" s="133"/>
      <c r="DN891" s="133"/>
      <c r="DO891" s="133"/>
      <c r="DP891" s="133"/>
      <c r="DQ891" s="133"/>
      <c r="DR891" s="133"/>
      <c r="DS891" s="133"/>
      <c r="DT891" s="133"/>
      <c r="DU891" s="133"/>
      <c r="DV891" s="133"/>
      <c r="DW891" s="133"/>
      <c r="DX891" s="133"/>
      <c r="DY891" s="133"/>
      <c r="DZ891" s="133"/>
      <c r="EA891" s="133"/>
      <c r="EB891" s="133"/>
      <c r="EC891" s="133"/>
      <c r="ED891" s="133"/>
      <c r="EE891" s="133"/>
      <c r="EF891" s="133"/>
      <c r="EG891" s="133"/>
      <c r="EH891" s="133"/>
      <c r="EI891" s="133"/>
      <c r="EJ891" s="133"/>
      <c r="EK891" s="133"/>
      <c r="EL891" s="133"/>
      <c r="EM891" s="133"/>
      <c r="EN891" s="133"/>
      <c r="EO891" s="133"/>
      <c r="EP891" s="133"/>
      <c r="EQ891" s="133"/>
      <c r="ER891" s="133"/>
      <c r="ES891" s="133"/>
      <c r="ET891" s="133"/>
      <c r="EU891" s="133"/>
      <c r="EV891" s="133"/>
      <c r="EW891" s="133"/>
      <c r="EX891" s="133"/>
      <c r="EY891" s="133"/>
      <c r="EZ891" s="133"/>
      <c r="FA891" s="133"/>
      <c r="FB891" s="133"/>
      <c r="FC891" s="133"/>
      <c r="FD891" s="133"/>
      <c r="FE891" s="133"/>
      <c r="FF891" s="133"/>
      <c r="FG891" s="133"/>
      <c r="FH891" s="133"/>
      <c r="FI891" s="133"/>
      <c r="FJ891" s="133"/>
      <c r="FK891" s="133"/>
      <c r="FL891" s="133"/>
      <c r="FM891" s="133"/>
      <c r="FN891" s="133"/>
      <c r="FO891" s="133"/>
      <c r="FP891" s="133"/>
      <c r="FQ891" s="133"/>
      <c r="FR891" s="133"/>
      <c r="FS891" s="133"/>
      <c r="FT891" s="133"/>
      <c r="FU891" s="133"/>
      <c r="FV891" s="133"/>
      <c r="FW891" s="133"/>
      <c r="FX891" s="133"/>
      <c r="FY891" s="133"/>
      <c r="FZ891" s="133"/>
      <c r="GA891" s="133"/>
      <c r="GB891" s="133"/>
      <c r="GC891" s="133"/>
      <c r="GD891" s="133"/>
      <c r="GE891" s="133"/>
      <c r="GF891" s="133"/>
      <c r="GG891" s="133"/>
      <c r="GH891" s="133"/>
      <c r="GI891" s="133"/>
      <c r="GJ891" s="133"/>
      <c r="GK891" s="133"/>
      <c r="GL891" s="133"/>
      <c r="GM891" s="133"/>
      <c r="GN891" s="133"/>
      <c r="GO891" s="133"/>
      <c r="GP891" s="133"/>
      <c r="GQ891" s="133"/>
      <c r="GR891" s="133"/>
      <c r="GS891" s="133"/>
    </row>
    <row r="892" spans="1:20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c r="AV892" s="133"/>
      <c r="AW892" s="133"/>
      <c r="AX892" s="133"/>
      <c r="AY892" s="133"/>
      <c r="AZ892" s="133"/>
      <c r="BA892" s="133"/>
      <c r="BB892" s="133"/>
      <c r="BC892" s="133"/>
      <c r="BD892" s="133"/>
      <c r="BE892" s="133"/>
      <c r="BF892" s="133"/>
      <c r="BG892" s="133"/>
      <c r="BH892" s="133"/>
      <c r="BI892" s="133"/>
      <c r="BJ892" s="133"/>
      <c r="BK892" s="133"/>
      <c r="BL892" s="133"/>
      <c r="BM892" s="133"/>
      <c r="BN892" s="133"/>
      <c r="BO892" s="133"/>
      <c r="BP892" s="133"/>
      <c r="BQ892" s="133"/>
      <c r="BR892" s="133"/>
      <c r="BS892" s="133"/>
      <c r="BT892" s="133"/>
      <c r="BU892" s="133"/>
      <c r="BV892" s="133"/>
      <c r="BW892" s="133"/>
      <c r="BX892" s="133"/>
      <c r="BY892" s="133"/>
      <c r="BZ892" s="133"/>
      <c r="CA892" s="133"/>
      <c r="CB892" s="133"/>
      <c r="CC892" s="133"/>
      <c r="CD892" s="133"/>
      <c r="CE892" s="133"/>
      <c r="CF892" s="133"/>
      <c r="CG892" s="133"/>
      <c r="CH892" s="133"/>
      <c r="CI892" s="133"/>
      <c r="CJ892" s="133"/>
      <c r="CK892" s="133"/>
      <c r="CL892" s="133"/>
      <c r="CM892" s="133"/>
      <c r="CN892" s="133"/>
      <c r="CO892" s="133"/>
      <c r="CP892" s="133"/>
      <c r="CQ892" s="133"/>
      <c r="CR892" s="133"/>
      <c r="CS892" s="133"/>
      <c r="CT892" s="133"/>
      <c r="CU892" s="133"/>
      <c r="CV892" s="133"/>
      <c r="CW892" s="133"/>
      <c r="CX892" s="133"/>
      <c r="CY892" s="133"/>
      <c r="CZ892" s="133"/>
      <c r="DA892" s="133"/>
      <c r="DB892" s="133"/>
      <c r="DC892" s="133"/>
      <c r="DD892" s="133"/>
      <c r="DE892" s="133"/>
      <c r="DF892" s="133"/>
      <c r="DG892" s="133"/>
      <c r="DH892" s="133"/>
      <c r="DI892" s="133"/>
      <c r="DJ892" s="133"/>
      <c r="DK892" s="133"/>
      <c r="DL892" s="133"/>
      <c r="DM892" s="133"/>
      <c r="DN892" s="133"/>
      <c r="DO892" s="133"/>
      <c r="DP892" s="133"/>
      <c r="DQ892" s="133"/>
      <c r="DR892" s="133"/>
      <c r="DS892" s="133"/>
      <c r="DT892" s="133"/>
      <c r="DU892" s="133"/>
      <c r="DV892" s="133"/>
      <c r="DW892" s="133"/>
      <c r="DX892" s="133"/>
      <c r="DY892" s="133"/>
      <c r="DZ892" s="133"/>
      <c r="EA892" s="133"/>
      <c r="EB892" s="133"/>
      <c r="EC892" s="133"/>
      <c r="ED892" s="133"/>
      <c r="EE892" s="133"/>
      <c r="EF892" s="133"/>
      <c r="EG892" s="133"/>
      <c r="EH892" s="133"/>
      <c r="EI892" s="133"/>
      <c r="EJ892" s="133"/>
      <c r="EK892" s="133"/>
      <c r="EL892" s="133"/>
      <c r="EM892" s="133"/>
      <c r="EN892" s="133"/>
      <c r="EO892" s="133"/>
      <c r="EP892" s="133"/>
      <c r="EQ892" s="133"/>
      <c r="ER892" s="133"/>
      <c r="ES892" s="133"/>
      <c r="ET892" s="133"/>
      <c r="EU892" s="133"/>
      <c r="EV892" s="133"/>
      <c r="EW892" s="133"/>
      <c r="EX892" s="133"/>
      <c r="EY892" s="133"/>
      <c r="EZ892" s="133"/>
      <c r="FA892" s="133"/>
      <c r="FB892" s="133"/>
      <c r="FC892" s="133"/>
      <c r="FD892" s="133"/>
      <c r="FE892" s="133"/>
      <c r="FF892" s="133"/>
      <c r="FG892" s="133"/>
      <c r="FH892" s="133"/>
      <c r="FI892" s="133"/>
      <c r="FJ892" s="133"/>
      <c r="FK892" s="133"/>
      <c r="FL892" s="133"/>
      <c r="FM892" s="133"/>
      <c r="FN892" s="133"/>
      <c r="FO892" s="133"/>
      <c r="FP892" s="133"/>
      <c r="FQ892" s="133"/>
      <c r="FR892" s="133"/>
      <c r="FS892" s="133"/>
      <c r="FT892" s="133"/>
      <c r="FU892" s="133"/>
      <c r="FV892" s="133"/>
      <c r="FW892" s="133"/>
      <c r="FX892" s="133"/>
      <c r="FY892" s="133"/>
      <c r="FZ892" s="133"/>
      <c r="GA892" s="133"/>
      <c r="GB892" s="133"/>
      <c r="GC892" s="133"/>
      <c r="GD892" s="133"/>
      <c r="GE892" s="133"/>
      <c r="GF892" s="133"/>
      <c r="GG892" s="133"/>
      <c r="GH892" s="133"/>
      <c r="GI892" s="133"/>
      <c r="GJ892" s="133"/>
      <c r="GK892" s="133"/>
      <c r="GL892" s="133"/>
      <c r="GM892" s="133"/>
      <c r="GN892" s="133"/>
      <c r="GO892" s="133"/>
      <c r="GP892" s="133"/>
      <c r="GQ892" s="133"/>
      <c r="GR892" s="133"/>
      <c r="GS892" s="133"/>
    </row>
    <row r="893" spans="1:20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c r="AV893" s="133"/>
      <c r="AW893" s="133"/>
      <c r="AX893" s="133"/>
      <c r="AY893" s="133"/>
      <c r="AZ893" s="133"/>
      <c r="BA893" s="133"/>
      <c r="BB893" s="133"/>
      <c r="BC893" s="133"/>
      <c r="BD893" s="133"/>
      <c r="BE893" s="133"/>
      <c r="BF893" s="133"/>
      <c r="BG893" s="133"/>
      <c r="BH893" s="133"/>
      <c r="BI893" s="133"/>
      <c r="BJ893" s="133"/>
      <c r="BK893" s="133"/>
      <c r="BL893" s="133"/>
      <c r="BM893" s="133"/>
      <c r="BN893" s="133"/>
      <c r="BO893" s="133"/>
      <c r="BP893" s="133"/>
      <c r="BQ893" s="133"/>
      <c r="BR893" s="133"/>
      <c r="BS893" s="133"/>
      <c r="BT893" s="133"/>
      <c r="BU893" s="133"/>
      <c r="BV893" s="133"/>
      <c r="BW893" s="133"/>
      <c r="BX893" s="133"/>
      <c r="BY893" s="133"/>
      <c r="BZ893" s="133"/>
      <c r="CA893" s="133"/>
      <c r="CB893" s="133"/>
      <c r="CC893" s="133"/>
      <c r="CD893" s="133"/>
      <c r="CE893" s="133"/>
      <c r="CF893" s="133"/>
      <c r="CG893" s="133"/>
      <c r="CH893" s="133"/>
      <c r="CI893" s="133"/>
      <c r="CJ893" s="133"/>
      <c r="CK893" s="133"/>
      <c r="CL893" s="133"/>
      <c r="CM893" s="133"/>
      <c r="CN893" s="133"/>
      <c r="CO893" s="133"/>
      <c r="CP893" s="133"/>
      <c r="CQ893" s="133"/>
      <c r="CR893" s="133"/>
      <c r="CS893" s="133"/>
      <c r="CT893" s="133"/>
      <c r="CU893" s="133"/>
      <c r="CV893" s="133"/>
      <c r="CW893" s="133"/>
      <c r="CX893" s="133"/>
      <c r="CY893" s="133"/>
      <c r="CZ893" s="133"/>
      <c r="DA893" s="133"/>
      <c r="DB893" s="133"/>
      <c r="DC893" s="133"/>
      <c r="DD893" s="133"/>
      <c r="DE893" s="133"/>
      <c r="DF893" s="133"/>
      <c r="DG893" s="133"/>
      <c r="DH893" s="133"/>
      <c r="DI893" s="133"/>
      <c r="DJ893" s="133"/>
      <c r="DK893" s="133"/>
      <c r="DL893" s="133"/>
      <c r="DM893" s="133"/>
      <c r="DN893" s="133"/>
      <c r="DO893" s="133"/>
      <c r="DP893" s="133"/>
      <c r="DQ893" s="133"/>
      <c r="DR893" s="133"/>
      <c r="DS893" s="133"/>
      <c r="DT893" s="133"/>
      <c r="DU893" s="133"/>
      <c r="DV893" s="133"/>
      <c r="DW893" s="133"/>
      <c r="DX893" s="133"/>
      <c r="DY893" s="133"/>
      <c r="DZ893" s="133"/>
      <c r="EA893" s="133"/>
      <c r="EB893" s="133"/>
      <c r="EC893" s="133"/>
      <c r="ED893" s="133"/>
      <c r="EE893" s="133"/>
      <c r="EF893" s="133"/>
      <c r="EG893" s="133"/>
      <c r="EH893" s="133"/>
      <c r="EI893" s="133"/>
      <c r="EJ893" s="133"/>
      <c r="EK893" s="133"/>
      <c r="EL893" s="133"/>
      <c r="EM893" s="133"/>
      <c r="EN893" s="133"/>
      <c r="EO893" s="133"/>
      <c r="EP893" s="133"/>
      <c r="EQ893" s="133"/>
      <c r="ER893" s="133"/>
      <c r="ES893" s="133"/>
      <c r="ET893" s="133"/>
      <c r="EU893" s="133"/>
      <c r="EV893" s="133"/>
      <c r="EW893" s="133"/>
      <c r="EX893" s="133"/>
      <c r="EY893" s="133"/>
      <c r="EZ893" s="133"/>
      <c r="FA893" s="133"/>
      <c r="FB893" s="133"/>
      <c r="FC893" s="133"/>
      <c r="FD893" s="133"/>
      <c r="FE893" s="133"/>
      <c r="FF893" s="133"/>
      <c r="FG893" s="133"/>
      <c r="FH893" s="133"/>
      <c r="FI893" s="133"/>
      <c r="FJ893" s="133"/>
      <c r="FK893" s="133"/>
      <c r="FL893" s="133"/>
      <c r="FM893" s="133"/>
      <c r="FN893" s="133"/>
      <c r="FO893" s="133"/>
      <c r="FP893" s="133"/>
      <c r="FQ893" s="133"/>
      <c r="FR893" s="133"/>
      <c r="FS893" s="133"/>
      <c r="FT893" s="133"/>
      <c r="FU893" s="133"/>
      <c r="FV893" s="133"/>
      <c r="FW893" s="133"/>
      <c r="FX893" s="133"/>
      <c r="FY893" s="133"/>
      <c r="FZ893" s="133"/>
      <c r="GA893" s="133"/>
      <c r="GB893" s="133"/>
      <c r="GC893" s="133"/>
      <c r="GD893" s="133"/>
      <c r="GE893" s="133"/>
      <c r="GF893" s="133"/>
      <c r="GG893" s="133"/>
      <c r="GH893" s="133"/>
      <c r="GI893" s="133"/>
      <c r="GJ893" s="133"/>
      <c r="GK893" s="133"/>
      <c r="GL893" s="133"/>
      <c r="GM893" s="133"/>
      <c r="GN893" s="133"/>
      <c r="GO893" s="133"/>
      <c r="GP893" s="133"/>
      <c r="GQ893" s="133"/>
      <c r="GR893" s="133"/>
      <c r="GS893" s="133"/>
    </row>
    <row r="894" spans="1:20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c r="AV894" s="133"/>
      <c r="AW894" s="133"/>
      <c r="AX894" s="133"/>
      <c r="AY894" s="133"/>
      <c r="AZ894" s="133"/>
      <c r="BA894" s="133"/>
      <c r="BB894" s="133"/>
      <c r="BC894" s="133"/>
      <c r="BD894" s="133"/>
      <c r="BE894" s="133"/>
      <c r="BF894" s="133"/>
      <c r="BG894" s="133"/>
      <c r="BH894" s="133"/>
      <c r="BI894" s="133"/>
      <c r="BJ894" s="133"/>
      <c r="BK894" s="133"/>
      <c r="BL894" s="133"/>
      <c r="BM894" s="133"/>
      <c r="BN894" s="133"/>
      <c r="BO894" s="133"/>
      <c r="BP894" s="133"/>
      <c r="BQ894" s="133"/>
      <c r="BR894" s="133"/>
      <c r="BS894" s="133"/>
      <c r="BT894" s="133"/>
      <c r="BU894" s="133"/>
      <c r="BV894" s="133"/>
      <c r="BW894" s="133"/>
      <c r="BX894" s="133"/>
      <c r="BY894" s="133"/>
      <c r="BZ894" s="133"/>
      <c r="CA894" s="133"/>
      <c r="CB894" s="133"/>
      <c r="CC894" s="133"/>
      <c r="CD894" s="133"/>
      <c r="CE894" s="133"/>
      <c r="CF894" s="133"/>
      <c r="CG894" s="133"/>
      <c r="CH894" s="133"/>
      <c r="CI894" s="133"/>
      <c r="CJ894" s="133"/>
      <c r="CK894" s="133"/>
      <c r="CL894" s="133"/>
      <c r="CM894" s="133"/>
      <c r="CN894" s="133"/>
      <c r="CO894" s="133"/>
      <c r="CP894" s="133"/>
      <c r="CQ894" s="133"/>
      <c r="CR894" s="133"/>
      <c r="CS894" s="133"/>
      <c r="CT894" s="133"/>
      <c r="CU894" s="133"/>
      <c r="CV894" s="133"/>
      <c r="CW894" s="133"/>
      <c r="CX894" s="133"/>
      <c r="CY894" s="133"/>
      <c r="CZ894" s="133"/>
      <c r="DA894" s="133"/>
      <c r="DB894" s="133"/>
      <c r="DC894" s="133"/>
      <c r="DD894" s="133"/>
      <c r="DE894" s="133"/>
      <c r="DF894" s="133"/>
      <c r="DG894" s="133"/>
      <c r="DH894" s="133"/>
      <c r="DI894" s="133"/>
      <c r="DJ894" s="133"/>
      <c r="DK894" s="133"/>
      <c r="DL894" s="133"/>
      <c r="DM894" s="133"/>
      <c r="DN894" s="133"/>
      <c r="DO894" s="133"/>
      <c r="DP894" s="133"/>
      <c r="DQ894" s="133"/>
      <c r="DR894" s="133"/>
      <c r="DS894" s="133"/>
      <c r="DT894" s="133"/>
      <c r="DU894" s="133"/>
      <c r="DV894" s="133"/>
      <c r="DW894" s="133"/>
      <c r="DX894" s="133"/>
      <c r="DY894" s="133"/>
      <c r="DZ894" s="133"/>
      <c r="EA894" s="133"/>
      <c r="EB894" s="133"/>
      <c r="EC894" s="133"/>
      <c r="ED894" s="133"/>
      <c r="EE894" s="133"/>
      <c r="EF894" s="133"/>
      <c r="EG894" s="133"/>
      <c r="EH894" s="133"/>
      <c r="EI894" s="133"/>
      <c r="EJ894" s="133"/>
      <c r="EK894" s="133"/>
      <c r="EL894" s="133"/>
      <c r="EM894" s="133"/>
      <c r="EN894" s="133"/>
      <c r="EO894" s="133"/>
      <c r="EP894" s="133"/>
      <c r="EQ894" s="133"/>
      <c r="ER894" s="133"/>
      <c r="ES894" s="133"/>
      <c r="ET894" s="133"/>
      <c r="EU894" s="133"/>
      <c r="EV894" s="133"/>
      <c r="EW894" s="133"/>
      <c r="EX894" s="133"/>
      <c r="EY894" s="133"/>
      <c r="EZ894" s="133"/>
      <c r="FA894" s="133"/>
      <c r="FB894" s="133"/>
      <c r="FC894" s="133"/>
      <c r="FD894" s="133"/>
      <c r="FE894" s="133"/>
      <c r="FF894" s="133"/>
      <c r="FG894" s="133"/>
      <c r="FH894" s="133"/>
      <c r="FI894" s="133"/>
      <c r="FJ894" s="133"/>
      <c r="FK894" s="133"/>
      <c r="FL894" s="133"/>
      <c r="FM894" s="133"/>
      <c r="FN894" s="133"/>
      <c r="FO894" s="133"/>
      <c r="FP894" s="133"/>
      <c r="FQ894" s="133"/>
      <c r="FR894" s="133"/>
      <c r="FS894" s="133"/>
      <c r="FT894" s="133"/>
      <c r="FU894" s="133"/>
      <c r="FV894" s="133"/>
      <c r="FW894" s="133"/>
      <c r="FX894" s="133"/>
      <c r="FY894" s="133"/>
      <c r="FZ894" s="133"/>
      <c r="GA894" s="133"/>
      <c r="GB894" s="133"/>
      <c r="GC894" s="133"/>
      <c r="GD894" s="133"/>
      <c r="GE894" s="133"/>
      <c r="GF894" s="133"/>
      <c r="GG894" s="133"/>
      <c r="GH894" s="133"/>
      <c r="GI894" s="133"/>
      <c r="GJ894" s="133"/>
      <c r="GK894" s="133"/>
      <c r="GL894" s="133"/>
      <c r="GM894" s="133"/>
      <c r="GN894" s="133"/>
      <c r="GO894" s="133"/>
      <c r="GP894" s="133"/>
      <c r="GQ894" s="133"/>
      <c r="GR894" s="133"/>
      <c r="GS894" s="133"/>
    </row>
    <row r="895" spans="1:20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c r="AV895" s="133"/>
      <c r="AW895" s="133"/>
      <c r="AX895" s="133"/>
      <c r="AY895" s="133"/>
      <c r="AZ895" s="133"/>
      <c r="BA895" s="133"/>
      <c r="BB895" s="133"/>
      <c r="BC895" s="133"/>
      <c r="BD895" s="133"/>
      <c r="BE895" s="133"/>
      <c r="BF895" s="133"/>
      <c r="BG895" s="133"/>
      <c r="BH895" s="133"/>
      <c r="BI895" s="133"/>
      <c r="BJ895" s="133"/>
      <c r="BK895" s="133"/>
      <c r="BL895" s="133"/>
      <c r="BM895" s="133"/>
      <c r="BN895" s="133"/>
      <c r="BO895" s="133"/>
      <c r="BP895" s="133"/>
      <c r="BQ895" s="133"/>
      <c r="BR895" s="133"/>
      <c r="BS895" s="133"/>
      <c r="BT895" s="133"/>
      <c r="BU895" s="133"/>
      <c r="BV895" s="133"/>
      <c r="BW895" s="133"/>
      <c r="BX895" s="133"/>
      <c r="BY895" s="133"/>
      <c r="BZ895" s="133"/>
      <c r="CA895" s="133"/>
      <c r="CB895" s="133"/>
      <c r="CC895" s="133"/>
      <c r="CD895" s="133"/>
      <c r="CE895" s="133"/>
      <c r="CF895" s="133"/>
      <c r="CG895" s="133"/>
      <c r="CH895" s="133"/>
      <c r="CI895" s="133"/>
      <c r="CJ895" s="133"/>
      <c r="CK895" s="133"/>
      <c r="CL895" s="133"/>
      <c r="CM895" s="133"/>
      <c r="CN895" s="133"/>
      <c r="CO895" s="133"/>
      <c r="CP895" s="133"/>
      <c r="CQ895" s="133"/>
      <c r="CR895" s="133"/>
      <c r="CS895" s="133"/>
      <c r="CT895" s="133"/>
      <c r="CU895" s="133"/>
      <c r="CV895" s="133"/>
      <c r="CW895" s="133"/>
      <c r="CX895" s="133"/>
      <c r="CY895" s="133"/>
      <c r="CZ895" s="133"/>
      <c r="DA895" s="133"/>
      <c r="DB895" s="133"/>
      <c r="DC895" s="133"/>
      <c r="DD895" s="133"/>
      <c r="DE895" s="133"/>
      <c r="DF895" s="133"/>
      <c r="DG895" s="133"/>
      <c r="DH895" s="133"/>
      <c r="DI895" s="133"/>
      <c r="DJ895" s="133"/>
      <c r="DK895" s="133"/>
      <c r="DL895" s="133"/>
      <c r="DM895" s="133"/>
      <c r="DN895" s="133"/>
      <c r="DO895" s="133"/>
      <c r="DP895" s="133"/>
      <c r="DQ895" s="133"/>
      <c r="DR895" s="133"/>
      <c r="DS895" s="133"/>
      <c r="DT895" s="133"/>
      <c r="DU895" s="133"/>
      <c r="DV895" s="133"/>
      <c r="DW895" s="133"/>
      <c r="DX895" s="133"/>
      <c r="DY895" s="133"/>
      <c r="DZ895" s="133"/>
      <c r="EA895" s="133"/>
      <c r="EB895" s="133"/>
      <c r="EC895" s="133"/>
      <c r="ED895" s="133"/>
      <c r="EE895" s="133"/>
      <c r="EF895" s="133"/>
      <c r="EG895" s="133"/>
      <c r="EH895" s="133"/>
      <c r="EI895" s="133"/>
      <c r="EJ895" s="133"/>
      <c r="EK895" s="133"/>
      <c r="EL895" s="133"/>
      <c r="EM895" s="133"/>
      <c r="EN895" s="133"/>
      <c r="EO895" s="133"/>
      <c r="EP895" s="133"/>
      <c r="EQ895" s="133"/>
      <c r="ER895" s="133"/>
      <c r="ES895" s="133"/>
      <c r="ET895" s="133"/>
      <c r="EU895" s="133"/>
      <c r="EV895" s="133"/>
      <c r="EW895" s="133"/>
      <c r="EX895" s="133"/>
      <c r="EY895" s="133"/>
      <c r="EZ895" s="133"/>
      <c r="FA895" s="133"/>
      <c r="FB895" s="133"/>
      <c r="FC895" s="133"/>
      <c r="FD895" s="133"/>
      <c r="FE895" s="133"/>
      <c r="FF895" s="133"/>
      <c r="FG895" s="133"/>
      <c r="FH895" s="133"/>
      <c r="FI895" s="133"/>
      <c r="FJ895" s="133"/>
      <c r="FK895" s="133"/>
      <c r="FL895" s="133"/>
      <c r="FM895" s="133"/>
      <c r="FN895" s="133"/>
      <c r="FO895" s="133"/>
      <c r="FP895" s="133"/>
      <c r="FQ895" s="133"/>
      <c r="FR895" s="133"/>
      <c r="FS895" s="133"/>
      <c r="FT895" s="133"/>
      <c r="FU895" s="133"/>
      <c r="FV895" s="133"/>
      <c r="FW895" s="133"/>
      <c r="FX895" s="133"/>
      <c r="FY895" s="133"/>
      <c r="FZ895" s="133"/>
      <c r="GA895" s="133"/>
      <c r="GB895" s="133"/>
      <c r="GC895" s="133"/>
      <c r="GD895" s="133"/>
      <c r="GE895" s="133"/>
      <c r="GF895" s="133"/>
      <c r="GG895" s="133"/>
      <c r="GH895" s="133"/>
      <c r="GI895" s="133"/>
      <c r="GJ895" s="133"/>
      <c r="GK895" s="133"/>
      <c r="GL895" s="133"/>
      <c r="GM895" s="133"/>
      <c r="GN895" s="133"/>
      <c r="GO895" s="133"/>
      <c r="GP895" s="133"/>
      <c r="GQ895" s="133"/>
      <c r="GR895" s="133"/>
      <c r="GS895" s="133"/>
    </row>
    <row r="896" spans="1:20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33"/>
      <c r="BV896" s="133"/>
      <c r="BW896" s="133"/>
      <c r="BX896" s="133"/>
      <c r="BY896" s="133"/>
      <c r="BZ896" s="133"/>
      <c r="CA896" s="133"/>
      <c r="CB896" s="133"/>
      <c r="CC896" s="133"/>
      <c r="CD896" s="133"/>
      <c r="CE896" s="133"/>
      <c r="CF896" s="133"/>
      <c r="CG896" s="133"/>
      <c r="CH896" s="133"/>
      <c r="CI896" s="133"/>
      <c r="CJ896" s="133"/>
      <c r="CK896" s="133"/>
      <c r="CL896" s="133"/>
      <c r="CM896" s="133"/>
      <c r="CN896" s="133"/>
      <c r="CO896" s="133"/>
      <c r="CP896" s="133"/>
      <c r="CQ896" s="133"/>
      <c r="CR896" s="133"/>
      <c r="CS896" s="133"/>
      <c r="CT896" s="133"/>
      <c r="CU896" s="133"/>
      <c r="CV896" s="133"/>
      <c r="CW896" s="133"/>
      <c r="CX896" s="133"/>
      <c r="CY896" s="133"/>
      <c r="CZ896" s="133"/>
      <c r="DA896" s="133"/>
      <c r="DB896" s="133"/>
      <c r="DC896" s="133"/>
      <c r="DD896" s="133"/>
      <c r="DE896" s="133"/>
      <c r="DF896" s="133"/>
      <c r="DG896" s="133"/>
      <c r="DH896" s="133"/>
      <c r="DI896" s="133"/>
      <c r="DJ896" s="133"/>
      <c r="DK896" s="133"/>
      <c r="DL896" s="133"/>
      <c r="DM896" s="133"/>
      <c r="DN896" s="133"/>
      <c r="DO896" s="133"/>
      <c r="DP896" s="133"/>
      <c r="DQ896" s="133"/>
      <c r="DR896" s="133"/>
      <c r="DS896" s="133"/>
      <c r="DT896" s="133"/>
      <c r="DU896" s="133"/>
      <c r="DV896" s="133"/>
      <c r="DW896" s="133"/>
      <c r="DX896" s="133"/>
      <c r="DY896" s="133"/>
      <c r="DZ896" s="133"/>
      <c r="EA896" s="133"/>
      <c r="EB896" s="133"/>
      <c r="EC896" s="133"/>
      <c r="ED896" s="133"/>
      <c r="EE896" s="133"/>
      <c r="EF896" s="133"/>
      <c r="EG896" s="133"/>
      <c r="EH896" s="133"/>
      <c r="EI896" s="133"/>
      <c r="EJ896" s="133"/>
      <c r="EK896" s="133"/>
      <c r="EL896" s="133"/>
      <c r="EM896" s="133"/>
      <c r="EN896" s="133"/>
      <c r="EO896" s="133"/>
      <c r="EP896" s="133"/>
      <c r="EQ896" s="133"/>
      <c r="ER896" s="133"/>
      <c r="ES896" s="133"/>
      <c r="ET896" s="133"/>
      <c r="EU896" s="133"/>
      <c r="EV896" s="133"/>
      <c r="EW896" s="133"/>
      <c r="EX896" s="133"/>
      <c r="EY896" s="133"/>
      <c r="EZ896" s="133"/>
      <c r="FA896" s="133"/>
      <c r="FB896" s="133"/>
      <c r="FC896" s="133"/>
      <c r="FD896" s="133"/>
      <c r="FE896" s="133"/>
      <c r="FF896" s="133"/>
      <c r="FG896" s="133"/>
      <c r="FH896" s="133"/>
      <c r="FI896" s="133"/>
      <c r="FJ896" s="133"/>
      <c r="FK896" s="133"/>
      <c r="FL896" s="133"/>
      <c r="FM896" s="133"/>
      <c r="FN896" s="133"/>
      <c r="FO896" s="133"/>
      <c r="FP896" s="133"/>
      <c r="FQ896" s="133"/>
      <c r="FR896" s="133"/>
      <c r="FS896" s="133"/>
      <c r="FT896" s="133"/>
      <c r="FU896" s="133"/>
      <c r="FV896" s="133"/>
      <c r="FW896" s="133"/>
      <c r="FX896" s="133"/>
      <c r="FY896" s="133"/>
      <c r="FZ896" s="133"/>
      <c r="GA896" s="133"/>
      <c r="GB896" s="133"/>
      <c r="GC896" s="133"/>
      <c r="GD896" s="133"/>
      <c r="GE896" s="133"/>
      <c r="GF896" s="133"/>
      <c r="GG896" s="133"/>
      <c r="GH896" s="133"/>
      <c r="GI896" s="133"/>
      <c r="GJ896" s="133"/>
      <c r="GK896" s="133"/>
      <c r="GL896" s="133"/>
      <c r="GM896" s="133"/>
      <c r="GN896" s="133"/>
      <c r="GO896" s="133"/>
      <c r="GP896" s="133"/>
      <c r="GQ896" s="133"/>
      <c r="GR896" s="133"/>
      <c r="GS896" s="133"/>
    </row>
    <row r="897" spans="1:20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c r="AV897" s="133"/>
      <c r="AW897" s="133"/>
      <c r="AX897" s="133"/>
      <c r="AY897" s="133"/>
      <c r="AZ897" s="133"/>
      <c r="BA897" s="133"/>
      <c r="BB897" s="133"/>
      <c r="BC897" s="133"/>
      <c r="BD897" s="133"/>
      <c r="BE897" s="133"/>
      <c r="BF897" s="133"/>
      <c r="BG897" s="133"/>
      <c r="BH897" s="133"/>
      <c r="BI897" s="133"/>
      <c r="BJ897" s="133"/>
      <c r="BK897" s="133"/>
      <c r="BL897" s="133"/>
      <c r="BM897" s="133"/>
      <c r="BN897" s="133"/>
      <c r="BO897" s="133"/>
      <c r="BP897" s="133"/>
      <c r="BQ897" s="133"/>
      <c r="BR897" s="133"/>
      <c r="BS897" s="133"/>
      <c r="BT897" s="133"/>
      <c r="BU897" s="133"/>
      <c r="BV897" s="133"/>
      <c r="BW897" s="133"/>
      <c r="BX897" s="133"/>
      <c r="BY897" s="133"/>
      <c r="BZ897" s="133"/>
      <c r="CA897" s="133"/>
      <c r="CB897" s="133"/>
      <c r="CC897" s="133"/>
      <c r="CD897" s="133"/>
      <c r="CE897" s="133"/>
      <c r="CF897" s="133"/>
      <c r="CG897" s="133"/>
      <c r="CH897" s="133"/>
      <c r="CI897" s="133"/>
      <c r="CJ897" s="133"/>
      <c r="CK897" s="133"/>
      <c r="CL897" s="133"/>
      <c r="CM897" s="133"/>
      <c r="CN897" s="133"/>
      <c r="CO897" s="133"/>
      <c r="CP897" s="133"/>
      <c r="CQ897" s="133"/>
      <c r="CR897" s="133"/>
      <c r="CS897" s="133"/>
      <c r="CT897" s="133"/>
      <c r="CU897" s="133"/>
      <c r="CV897" s="133"/>
      <c r="CW897" s="133"/>
      <c r="CX897" s="133"/>
      <c r="CY897" s="133"/>
      <c r="CZ897" s="133"/>
      <c r="DA897" s="133"/>
      <c r="DB897" s="133"/>
      <c r="DC897" s="133"/>
      <c r="DD897" s="133"/>
      <c r="DE897" s="133"/>
      <c r="DF897" s="133"/>
      <c r="DG897" s="133"/>
      <c r="DH897" s="133"/>
      <c r="DI897" s="133"/>
      <c r="DJ897" s="133"/>
      <c r="DK897" s="133"/>
      <c r="DL897" s="133"/>
      <c r="DM897" s="133"/>
      <c r="DN897" s="133"/>
      <c r="DO897" s="133"/>
      <c r="DP897" s="133"/>
      <c r="DQ897" s="133"/>
      <c r="DR897" s="133"/>
      <c r="DS897" s="133"/>
      <c r="DT897" s="133"/>
      <c r="DU897" s="133"/>
      <c r="DV897" s="133"/>
      <c r="DW897" s="133"/>
      <c r="DX897" s="133"/>
      <c r="DY897" s="133"/>
      <c r="DZ897" s="133"/>
      <c r="EA897" s="133"/>
      <c r="EB897" s="133"/>
      <c r="EC897" s="133"/>
      <c r="ED897" s="133"/>
      <c r="EE897" s="133"/>
      <c r="EF897" s="133"/>
      <c r="EG897" s="133"/>
      <c r="EH897" s="133"/>
      <c r="EI897" s="133"/>
      <c r="EJ897" s="133"/>
      <c r="EK897" s="133"/>
      <c r="EL897" s="133"/>
      <c r="EM897" s="133"/>
      <c r="EN897" s="133"/>
      <c r="EO897" s="133"/>
      <c r="EP897" s="133"/>
      <c r="EQ897" s="133"/>
      <c r="ER897" s="133"/>
      <c r="ES897" s="133"/>
      <c r="ET897" s="133"/>
      <c r="EU897" s="133"/>
      <c r="EV897" s="133"/>
      <c r="EW897" s="133"/>
      <c r="EX897" s="133"/>
      <c r="EY897" s="133"/>
      <c r="EZ897" s="133"/>
      <c r="FA897" s="133"/>
      <c r="FB897" s="133"/>
      <c r="FC897" s="133"/>
      <c r="FD897" s="133"/>
      <c r="FE897" s="133"/>
      <c r="FF897" s="133"/>
      <c r="FG897" s="133"/>
      <c r="FH897" s="133"/>
      <c r="FI897" s="133"/>
      <c r="FJ897" s="133"/>
      <c r="FK897" s="133"/>
      <c r="FL897" s="133"/>
      <c r="FM897" s="133"/>
      <c r="FN897" s="133"/>
      <c r="FO897" s="133"/>
      <c r="FP897" s="133"/>
      <c r="FQ897" s="133"/>
      <c r="FR897" s="133"/>
      <c r="FS897" s="133"/>
      <c r="FT897" s="133"/>
      <c r="FU897" s="133"/>
      <c r="FV897" s="133"/>
      <c r="FW897" s="133"/>
      <c r="FX897" s="133"/>
      <c r="FY897" s="133"/>
      <c r="FZ897" s="133"/>
      <c r="GA897" s="133"/>
      <c r="GB897" s="133"/>
      <c r="GC897" s="133"/>
      <c r="GD897" s="133"/>
      <c r="GE897" s="133"/>
      <c r="GF897" s="133"/>
      <c r="GG897" s="133"/>
      <c r="GH897" s="133"/>
      <c r="GI897" s="133"/>
      <c r="GJ897" s="133"/>
      <c r="GK897" s="133"/>
      <c r="GL897" s="133"/>
      <c r="GM897" s="133"/>
      <c r="GN897" s="133"/>
      <c r="GO897" s="133"/>
      <c r="GP897" s="133"/>
      <c r="GQ897" s="133"/>
      <c r="GR897" s="133"/>
      <c r="GS897" s="133"/>
    </row>
    <row r="898" spans="1:20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c r="AV898" s="133"/>
      <c r="AW898" s="133"/>
      <c r="AX898" s="133"/>
      <c r="AY898" s="133"/>
      <c r="AZ898" s="133"/>
      <c r="BA898" s="133"/>
      <c r="BB898" s="133"/>
      <c r="BC898" s="133"/>
      <c r="BD898" s="133"/>
      <c r="BE898" s="133"/>
      <c r="BF898" s="133"/>
      <c r="BG898" s="133"/>
      <c r="BH898" s="133"/>
      <c r="BI898" s="133"/>
      <c r="BJ898" s="133"/>
      <c r="BK898" s="133"/>
      <c r="BL898" s="133"/>
      <c r="BM898" s="133"/>
      <c r="BN898" s="133"/>
      <c r="BO898" s="133"/>
      <c r="BP898" s="133"/>
      <c r="BQ898" s="133"/>
      <c r="BR898" s="133"/>
      <c r="BS898" s="133"/>
      <c r="BT898" s="133"/>
      <c r="BU898" s="133"/>
      <c r="BV898" s="133"/>
      <c r="BW898" s="133"/>
      <c r="BX898" s="133"/>
      <c r="BY898" s="133"/>
      <c r="BZ898" s="133"/>
      <c r="CA898" s="133"/>
      <c r="CB898" s="133"/>
      <c r="CC898" s="133"/>
      <c r="CD898" s="133"/>
      <c r="CE898" s="133"/>
      <c r="CF898" s="133"/>
      <c r="CG898" s="133"/>
      <c r="CH898" s="133"/>
      <c r="CI898" s="133"/>
      <c r="CJ898" s="133"/>
      <c r="CK898" s="133"/>
      <c r="CL898" s="133"/>
      <c r="CM898" s="133"/>
      <c r="CN898" s="133"/>
      <c r="CO898" s="133"/>
      <c r="CP898" s="133"/>
      <c r="CQ898" s="133"/>
      <c r="CR898" s="133"/>
      <c r="CS898" s="133"/>
      <c r="CT898" s="133"/>
      <c r="CU898" s="133"/>
      <c r="CV898" s="133"/>
      <c r="CW898" s="133"/>
      <c r="CX898" s="133"/>
      <c r="CY898" s="133"/>
      <c r="CZ898" s="133"/>
      <c r="DA898" s="133"/>
      <c r="DB898" s="133"/>
      <c r="DC898" s="133"/>
      <c r="DD898" s="133"/>
      <c r="DE898" s="133"/>
      <c r="DF898" s="133"/>
      <c r="DG898" s="133"/>
      <c r="DH898" s="133"/>
      <c r="DI898" s="133"/>
      <c r="DJ898" s="133"/>
      <c r="DK898" s="133"/>
      <c r="DL898" s="133"/>
      <c r="DM898" s="133"/>
      <c r="DN898" s="133"/>
      <c r="DO898" s="133"/>
      <c r="DP898" s="133"/>
      <c r="DQ898" s="133"/>
      <c r="DR898" s="133"/>
      <c r="DS898" s="133"/>
      <c r="DT898" s="133"/>
      <c r="DU898" s="133"/>
      <c r="DV898" s="133"/>
      <c r="DW898" s="133"/>
      <c r="DX898" s="133"/>
      <c r="DY898" s="133"/>
      <c r="DZ898" s="133"/>
      <c r="EA898" s="133"/>
      <c r="EB898" s="133"/>
      <c r="EC898" s="133"/>
      <c r="ED898" s="133"/>
      <c r="EE898" s="133"/>
      <c r="EF898" s="133"/>
      <c r="EG898" s="133"/>
      <c r="EH898" s="133"/>
      <c r="EI898" s="133"/>
      <c r="EJ898" s="133"/>
      <c r="EK898" s="133"/>
      <c r="EL898" s="133"/>
      <c r="EM898" s="133"/>
      <c r="EN898" s="133"/>
      <c r="EO898" s="133"/>
      <c r="EP898" s="133"/>
      <c r="EQ898" s="133"/>
      <c r="ER898" s="133"/>
      <c r="ES898" s="133"/>
      <c r="ET898" s="133"/>
      <c r="EU898" s="133"/>
      <c r="EV898" s="133"/>
      <c r="EW898" s="133"/>
      <c r="EX898" s="133"/>
      <c r="EY898" s="133"/>
      <c r="EZ898" s="133"/>
      <c r="FA898" s="133"/>
      <c r="FB898" s="133"/>
      <c r="FC898" s="133"/>
      <c r="FD898" s="133"/>
      <c r="FE898" s="133"/>
      <c r="FF898" s="133"/>
      <c r="FG898" s="133"/>
      <c r="FH898" s="133"/>
      <c r="FI898" s="133"/>
      <c r="FJ898" s="133"/>
      <c r="FK898" s="133"/>
      <c r="FL898" s="133"/>
      <c r="FM898" s="133"/>
      <c r="FN898" s="133"/>
      <c r="FO898" s="133"/>
      <c r="FP898" s="133"/>
      <c r="FQ898" s="133"/>
      <c r="FR898" s="133"/>
      <c r="FS898" s="133"/>
      <c r="FT898" s="133"/>
      <c r="FU898" s="133"/>
      <c r="FV898" s="133"/>
      <c r="FW898" s="133"/>
      <c r="FX898" s="133"/>
      <c r="FY898" s="133"/>
      <c r="FZ898" s="133"/>
      <c r="GA898" s="133"/>
      <c r="GB898" s="133"/>
      <c r="GC898" s="133"/>
      <c r="GD898" s="133"/>
      <c r="GE898" s="133"/>
      <c r="GF898" s="133"/>
      <c r="GG898" s="133"/>
      <c r="GH898" s="133"/>
      <c r="GI898" s="133"/>
      <c r="GJ898" s="133"/>
      <c r="GK898" s="133"/>
      <c r="GL898" s="133"/>
      <c r="GM898" s="133"/>
      <c r="GN898" s="133"/>
      <c r="GO898" s="133"/>
      <c r="GP898" s="133"/>
      <c r="GQ898" s="133"/>
      <c r="GR898" s="133"/>
      <c r="GS898" s="133"/>
    </row>
    <row r="899" spans="1:20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c r="AV899" s="133"/>
      <c r="AW899" s="133"/>
      <c r="AX899" s="133"/>
      <c r="AY899" s="133"/>
      <c r="AZ899" s="133"/>
      <c r="BA899" s="133"/>
      <c r="BB899" s="133"/>
      <c r="BC899" s="133"/>
      <c r="BD899" s="133"/>
      <c r="BE899" s="133"/>
      <c r="BF899" s="133"/>
      <c r="BG899" s="133"/>
      <c r="BH899" s="133"/>
      <c r="BI899" s="133"/>
      <c r="BJ899" s="133"/>
      <c r="BK899" s="133"/>
      <c r="BL899" s="133"/>
      <c r="BM899" s="133"/>
      <c r="BN899" s="133"/>
      <c r="BO899" s="133"/>
      <c r="BP899" s="133"/>
      <c r="BQ899" s="133"/>
      <c r="BR899" s="133"/>
      <c r="BS899" s="133"/>
      <c r="BT899" s="133"/>
      <c r="BU899" s="133"/>
      <c r="BV899" s="133"/>
      <c r="BW899" s="133"/>
      <c r="BX899" s="133"/>
      <c r="BY899" s="133"/>
      <c r="BZ899" s="133"/>
      <c r="CA899" s="133"/>
      <c r="CB899" s="133"/>
      <c r="CC899" s="133"/>
      <c r="CD899" s="133"/>
      <c r="CE899" s="133"/>
      <c r="CF899" s="133"/>
      <c r="CG899" s="133"/>
      <c r="CH899" s="133"/>
      <c r="CI899" s="133"/>
      <c r="CJ899" s="133"/>
      <c r="CK899" s="133"/>
      <c r="CL899" s="133"/>
      <c r="CM899" s="133"/>
      <c r="CN899" s="133"/>
      <c r="CO899" s="133"/>
      <c r="CP899" s="133"/>
      <c r="CQ899" s="133"/>
      <c r="CR899" s="133"/>
      <c r="CS899" s="133"/>
      <c r="CT899" s="133"/>
      <c r="CU899" s="133"/>
      <c r="CV899" s="133"/>
      <c r="CW899" s="133"/>
      <c r="CX899" s="133"/>
      <c r="CY899" s="133"/>
      <c r="CZ899" s="133"/>
      <c r="DA899" s="133"/>
      <c r="DB899" s="133"/>
      <c r="DC899" s="133"/>
      <c r="DD899" s="133"/>
      <c r="DE899" s="133"/>
      <c r="DF899" s="133"/>
      <c r="DG899" s="133"/>
      <c r="DH899" s="133"/>
      <c r="DI899" s="133"/>
      <c r="DJ899" s="133"/>
      <c r="DK899" s="133"/>
      <c r="DL899" s="133"/>
      <c r="DM899" s="133"/>
      <c r="DN899" s="133"/>
      <c r="DO899" s="133"/>
      <c r="DP899" s="133"/>
      <c r="DQ899" s="133"/>
      <c r="DR899" s="133"/>
      <c r="DS899" s="133"/>
      <c r="DT899" s="133"/>
      <c r="DU899" s="133"/>
      <c r="DV899" s="133"/>
      <c r="DW899" s="133"/>
      <c r="DX899" s="133"/>
      <c r="DY899" s="133"/>
      <c r="DZ899" s="133"/>
      <c r="EA899" s="133"/>
      <c r="EB899" s="133"/>
      <c r="EC899" s="133"/>
      <c r="ED899" s="133"/>
      <c r="EE899" s="133"/>
      <c r="EF899" s="133"/>
      <c r="EG899" s="133"/>
      <c r="EH899" s="133"/>
      <c r="EI899" s="133"/>
      <c r="EJ899" s="133"/>
      <c r="EK899" s="133"/>
      <c r="EL899" s="133"/>
      <c r="EM899" s="133"/>
      <c r="EN899" s="133"/>
      <c r="EO899" s="133"/>
      <c r="EP899" s="133"/>
      <c r="EQ899" s="133"/>
      <c r="ER899" s="133"/>
      <c r="ES899" s="133"/>
      <c r="ET899" s="133"/>
      <c r="EU899" s="133"/>
      <c r="EV899" s="133"/>
      <c r="EW899" s="133"/>
      <c r="EX899" s="133"/>
      <c r="EY899" s="133"/>
      <c r="EZ899" s="133"/>
      <c r="FA899" s="133"/>
      <c r="FB899" s="133"/>
      <c r="FC899" s="133"/>
      <c r="FD899" s="133"/>
      <c r="FE899" s="133"/>
      <c r="FF899" s="133"/>
      <c r="FG899" s="133"/>
      <c r="FH899" s="133"/>
      <c r="FI899" s="133"/>
      <c r="FJ899" s="133"/>
      <c r="FK899" s="133"/>
      <c r="FL899" s="133"/>
      <c r="FM899" s="133"/>
      <c r="FN899" s="133"/>
      <c r="FO899" s="133"/>
      <c r="FP899" s="133"/>
      <c r="FQ899" s="133"/>
      <c r="FR899" s="133"/>
      <c r="FS899" s="133"/>
      <c r="FT899" s="133"/>
      <c r="FU899" s="133"/>
      <c r="FV899" s="133"/>
      <c r="FW899" s="133"/>
      <c r="FX899" s="133"/>
      <c r="FY899" s="133"/>
      <c r="FZ899" s="133"/>
      <c r="GA899" s="133"/>
      <c r="GB899" s="133"/>
      <c r="GC899" s="133"/>
      <c r="GD899" s="133"/>
      <c r="GE899" s="133"/>
      <c r="GF899" s="133"/>
      <c r="GG899" s="133"/>
      <c r="GH899" s="133"/>
      <c r="GI899" s="133"/>
      <c r="GJ899" s="133"/>
      <c r="GK899" s="133"/>
      <c r="GL899" s="133"/>
      <c r="GM899" s="133"/>
      <c r="GN899" s="133"/>
      <c r="GO899" s="133"/>
      <c r="GP899" s="133"/>
      <c r="GQ899" s="133"/>
      <c r="GR899" s="133"/>
      <c r="GS899" s="133"/>
    </row>
    <row r="900" spans="1:20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c r="AV900" s="133"/>
      <c r="AW900" s="133"/>
      <c r="AX900" s="133"/>
      <c r="AY900" s="133"/>
      <c r="AZ900" s="133"/>
      <c r="BA900" s="133"/>
      <c r="BB900" s="133"/>
      <c r="BC900" s="133"/>
      <c r="BD900" s="133"/>
      <c r="BE900" s="133"/>
      <c r="BF900" s="133"/>
      <c r="BG900" s="133"/>
      <c r="BH900" s="133"/>
      <c r="BI900" s="133"/>
      <c r="BJ900" s="133"/>
      <c r="BK900" s="133"/>
      <c r="BL900" s="133"/>
      <c r="BM900" s="133"/>
      <c r="BN900" s="133"/>
      <c r="BO900" s="133"/>
      <c r="BP900" s="133"/>
      <c r="BQ900" s="133"/>
      <c r="BR900" s="133"/>
      <c r="BS900" s="133"/>
      <c r="BT900" s="133"/>
      <c r="BU900" s="133"/>
      <c r="BV900" s="133"/>
      <c r="BW900" s="133"/>
      <c r="BX900" s="133"/>
      <c r="BY900" s="133"/>
      <c r="BZ900" s="133"/>
      <c r="CA900" s="133"/>
      <c r="CB900" s="133"/>
      <c r="CC900" s="133"/>
      <c r="CD900" s="133"/>
      <c r="CE900" s="133"/>
      <c r="CF900" s="133"/>
      <c r="CG900" s="133"/>
      <c r="CH900" s="133"/>
      <c r="CI900" s="133"/>
      <c r="CJ900" s="133"/>
      <c r="CK900" s="133"/>
      <c r="CL900" s="133"/>
      <c r="CM900" s="133"/>
      <c r="CN900" s="133"/>
      <c r="CO900" s="133"/>
      <c r="CP900" s="133"/>
      <c r="CQ900" s="133"/>
      <c r="CR900" s="133"/>
      <c r="CS900" s="133"/>
      <c r="CT900" s="133"/>
      <c r="CU900" s="133"/>
      <c r="CV900" s="133"/>
      <c r="CW900" s="133"/>
      <c r="CX900" s="133"/>
      <c r="CY900" s="133"/>
      <c r="CZ900" s="133"/>
      <c r="DA900" s="133"/>
      <c r="DB900" s="133"/>
      <c r="DC900" s="133"/>
      <c r="DD900" s="133"/>
      <c r="DE900" s="133"/>
      <c r="DF900" s="133"/>
      <c r="DG900" s="133"/>
      <c r="DH900" s="133"/>
      <c r="DI900" s="133"/>
      <c r="DJ900" s="133"/>
      <c r="DK900" s="133"/>
      <c r="DL900" s="133"/>
      <c r="DM900" s="133"/>
      <c r="DN900" s="133"/>
      <c r="DO900" s="133"/>
      <c r="DP900" s="133"/>
      <c r="DQ900" s="133"/>
      <c r="DR900" s="133"/>
      <c r="DS900" s="133"/>
      <c r="DT900" s="133"/>
      <c r="DU900" s="133"/>
      <c r="DV900" s="133"/>
      <c r="DW900" s="133"/>
      <c r="DX900" s="133"/>
      <c r="DY900" s="133"/>
      <c r="DZ900" s="133"/>
      <c r="EA900" s="133"/>
      <c r="EB900" s="133"/>
      <c r="EC900" s="133"/>
      <c r="ED900" s="133"/>
      <c r="EE900" s="133"/>
      <c r="EF900" s="133"/>
      <c r="EG900" s="133"/>
      <c r="EH900" s="133"/>
      <c r="EI900" s="133"/>
      <c r="EJ900" s="133"/>
      <c r="EK900" s="133"/>
      <c r="EL900" s="133"/>
      <c r="EM900" s="133"/>
      <c r="EN900" s="133"/>
      <c r="EO900" s="133"/>
      <c r="EP900" s="133"/>
      <c r="EQ900" s="133"/>
      <c r="ER900" s="133"/>
      <c r="ES900" s="133"/>
      <c r="ET900" s="133"/>
      <c r="EU900" s="133"/>
      <c r="EV900" s="133"/>
      <c r="EW900" s="133"/>
      <c r="EX900" s="133"/>
      <c r="EY900" s="133"/>
      <c r="EZ900" s="133"/>
      <c r="FA900" s="133"/>
      <c r="FB900" s="133"/>
      <c r="FC900" s="133"/>
      <c r="FD900" s="133"/>
      <c r="FE900" s="133"/>
      <c r="FF900" s="133"/>
      <c r="FG900" s="133"/>
      <c r="FH900" s="133"/>
      <c r="FI900" s="133"/>
      <c r="FJ900" s="133"/>
      <c r="FK900" s="133"/>
      <c r="FL900" s="133"/>
      <c r="FM900" s="133"/>
      <c r="FN900" s="133"/>
      <c r="FO900" s="133"/>
      <c r="FP900" s="133"/>
      <c r="FQ900" s="133"/>
      <c r="FR900" s="133"/>
      <c r="FS900" s="133"/>
      <c r="FT900" s="133"/>
      <c r="FU900" s="133"/>
      <c r="FV900" s="133"/>
      <c r="FW900" s="133"/>
      <c r="FX900" s="133"/>
      <c r="FY900" s="133"/>
      <c r="FZ900" s="133"/>
      <c r="GA900" s="133"/>
      <c r="GB900" s="133"/>
      <c r="GC900" s="133"/>
      <c r="GD900" s="133"/>
      <c r="GE900" s="133"/>
      <c r="GF900" s="133"/>
      <c r="GG900" s="133"/>
      <c r="GH900" s="133"/>
      <c r="GI900" s="133"/>
      <c r="GJ900" s="133"/>
      <c r="GK900" s="133"/>
      <c r="GL900" s="133"/>
      <c r="GM900" s="133"/>
      <c r="GN900" s="133"/>
      <c r="GO900" s="133"/>
      <c r="GP900" s="133"/>
      <c r="GQ900" s="133"/>
      <c r="GR900" s="133"/>
      <c r="GS900" s="133"/>
    </row>
    <row r="901" spans="1:20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c r="AV901" s="133"/>
      <c r="AW901" s="133"/>
      <c r="AX901" s="133"/>
      <c r="AY901" s="133"/>
      <c r="AZ901" s="133"/>
      <c r="BA901" s="133"/>
      <c r="BB901" s="133"/>
      <c r="BC901" s="133"/>
      <c r="BD901" s="133"/>
      <c r="BE901" s="133"/>
      <c r="BF901" s="133"/>
      <c r="BG901" s="133"/>
      <c r="BH901" s="133"/>
      <c r="BI901" s="133"/>
      <c r="BJ901" s="133"/>
      <c r="BK901" s="133"/>
      <c r="BL901" s="133"/>
      <c r="BM901" s="133"/>
      <c r="BN901" s="133"/>
      <c r="BO901" s="133"/>
      <c r="BP901" s="133"/>
      <c r="BQ901" s="133"/>
      <c r="BR901" s="133"/>
      <c r="BS901" s="133"/>
      <c r="BT901" s="133"/>
      <c r="BU901" s="133"/>
      <c r="BV901" s="133"/>
      <c r="BW901" s="133"/>
      <c r="BX901" s="133"/>
      <c r="BY901" s="133"/>
      <c r="BZ901" s="133"/>
      <c r="CA901" s="133"/>
      <c r="CB901" s="133"/>
      <c r="CC901" s="133"/>
      <c r="CD901" s="133"/>
      <c r="CE901" s="133"/>
      <c r="CF901" s="133"/>
      <c r="CG901" s="133"/>
      <c r="CH901" s="133"/>
      <c r="CI901" s="133"/>
      <c r="CJ901" s="133"/>
      <c r="CK901" s="133"/>
      <c r="CL901" s="133"/>
      <c r="CM901" s="133"/>
      <c r="CN901" s="133"/>
      <c r="CO901" s="133"/>
      <c r="CP901" s="133"/>
      <c r="CQ901" s="133"/>
      <c r="CR901" s="133"/>
      <c r="CS901" s="133"/>
      <c r="CT901" s="133"/>
      <c r="CU901" s="133"/>
      <c r="CV901" s="133"/>
      <c r="CW901" s="133"/>
      <c r="CX901" s="133"/>
      <c r="CY901" s="133"/>
      <c r="CZ901" s="133"/>
      <c r="DA901" s="133"/>
      <c r="DB901" s="133"/>
      <c r="DC901" s="133"/>
      <c r="DD901" s="133"/>
      <c r="DE901" s="133"/>
      <c r="DF901" s="133"/>
      <c r="DG901" s="133"/>
      <c r="DH901" s="133"/>
      <c r="DI901" s="133"/>
      <c r="DJ901" s="133"/>
      <c r="DK901" s="133"/>
      <c r="DL901" s="133"/>
      <c r="DM901" s="133"/>
      <c r="DN901" s="133"/>
      <c r="DO901" s="133"/>
      <c r="DP901" s="133"/>
      <c r="DQ901" s="133"/>
      <c r="DR901" s="133"/>
      <c r="DS901" s="133"/>
      <c r="DT901" s="133"/>
      <c r="DU901" s="133"/>
      <c r="DV901" s="133"/>
      <c r="DW901" s="133"/>
      <c r="DX901" s="133"/>
      <c r="DY901" s="133"/>
      <c r="DZ901" s="133"/>
      <c r="EA901" s="133"/>
      <c r="EB901" s="133"/>
      <c r="EC901" s="133"/>
      <c r="ED901" s="133"/>
      <c r="EE901" s="133"/>
      <c r="EF901" s="133"/>
      <c r="EG901" s="133"/>
      <c r="EH901" s="133"/>
      <c r="EI901" s="133"/>
      <c r="EJ901" s="133"/>
      <c r="EK901" s="133"/>
      <c r="EL901" s="133"/>
      <c r="EM901" s="133"/>
      <c r="EN901" s="133"/>
      <c r="EO901" s="133"/>
      <c r="EP901" s="133"/>
      <c r="EQ901" s="133"/>
      <c r="ER901" s="133"/>
      <c r="ES901" s="133"/>
      <c r="ET901" s="133"/>
      <c r="EU901" s="133"/>
      <c r="EV901" s="133"/>
      <c r="EW901" s="133"/>
      <c r="EX901" s="133"/>
      <c r="EY901" s="133"/>
      <c r="EZ901" s="133"/>
      <c r="FA901" s="133"/>
      <c r="FB901" s="133"/>
      <c r="FC901" s="133"/>
      <c r="FD901" s="133"/>
      <c r="FE901" s="133"/>
      <c r="FF901" s="133"/>
      <c r="FG901" s="133"/>
      <c r="FH901" s="133"/>
      <c r="FI901" s="133"/>
      <c r="FJ901" s="133"/>
      <c r="FK901" s="133"/>
      <c r="FL901" s="133"/>
      <c r="FM901" s="133"/>
      <c r="FN901" s="133"/>
      <c r="FO901" s="133"/>
      <c r="FP901" s="133"/>
      <c r="FQ901" s="133"/>
      <c r="FR901" s="133"/>
      <c r="FS901" s="133"/>
      <c r="FT901" s="133"/>
      <c r="FU901" s="133"/>
      <c r="FV901" s="133"/>
      <c r="FW901" s="133"/>
      <c r="FX901" s="133"/>
      <c r="FY901" s="133"/>
      <c r="FZ901" s="133"/>
      <c r="GA901" s="133"/>
      <c r="GB901" s="133"/>
      <c r="GC901" s="133"/>
      <c r="GD901" s="133"/>
      <c r="GE901" s="133"/>
      <c r="GF901" s="133"/>
      <c r="GG901" s="133"/>
      <c r="GH901" s="133"/>
      <c r="GI901" s="133"/>
      <c r="GJ901" s="133"/>
      <c r="GK901" s="133"/>
      <c r="GL901" s="133"/>
      <c r="GM901" s="133"/>
      <c r="GN901" s="133"/>
      <c r="GO901" s="133"/>
      <c r="GP901" s="133"/>
      <c r="GQ901" s="133"/>
      <c r="GR901" s="133"/>
      <c r="GS901" s="133"/>
    </row>
    <row r="902" spans="1:20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c r="AV902" s="133"/>
      <c r="AW902" s="133"/>
      <c r="AX902" s="133"/>
      <c r="AY902" s="133"/>
      <c r="AZ902" s="133"/>
      <c r="BA902" s="133"/>
      <c r="BB902" s="133"/>
      <c r="BC902" s="133"/>
      <c r="BD902" s="133"/>
      <c r="BE902" s="133"/>
      <c r="BF902" s="133"/>
      <c r="BG902" s="133"/>
      <c r="BH902" s="133"/>
      <c r="BI902" s="133"/>
      <c r="BJ902" s="133"/>
      <c r="BK902" s="133"/>
      <c r="BL902" s="133"/>
      <c r="BM902" s="133"/>
      <c r="BN902" s="133"/>
      <c r="BO902" s="133"/>
      <c r="BP902" s="133"/>
      <c r="BQ902" s="133"/>
      <c r="BR902" s="133"/>
      <c r="BS902" s="133"/>
      <c r="BT902" s="133"/>
      <c r="BU902" s="133"/>
      <c r="BV902" s="133"/>
      <c r="BW902" s="133"/>
      <c r="BX902" s="133"/>
      <c r="BY902" s="133"/>
      <c r="BZ902" s="133"/>
      <c r="CA902" s="133"/>
      <c r="CB902" s="133"/>
      <c r="CC902" s="133"/>
      <c r="CD902" s="133"/>
      <c r="CE902" s="133"/>
      <c r="CF902" s="133"/>
      <c r="CG902" s="133"/>
      <c r="CH902" s="133"/>
      <c r="CI902" s="133"/>
      <c r="CJ902" s="133"/>
      <c r="CK902" s="133"/>
      <c r="CL902" s="133"/>
      <c r="CM902" s="133"/>
      <c r="CN902" s="133"/>
      <c r="CO902" s="133"/>
      <c r="CP902" s="133"/>
      <c r="CQ902" s="133"/>
      <c r="CR902" s="133"/>
      <c r="CS902" s="133"/>
      <c r="CT902" s="133"/>
      <c r="CU902" s="133"/>
      <c r="CV902" s="133"/>
      <c r="CW902" s="133"/>
      <c r="CX902" s="133"/>
      <c r="CY902" s="133"/>
      <c r="CZ902" s="133"/>
      <c r="DA902" s="133"/>
      <c r="DB902" s="133"/>
      <c r="DC902" s="133"/>
      <c r="DD902" s="133"/>
      <c r="DE902" s="133"/>
      <c r="DF902" s="133"/>
      <c r="DG902" s="133"/>
      <c r="DH902" s="133"/>
      <c r="DI902" s="133"/>
      <c r="DJ902" s="133"/>
      <c r="DK902" s="133"/>
      <c r="DL902" s="133"/>
      <c r="DM902" s="133"/>
      <c r="DN902" s="133"/>
      <c r="DO902" s="133"/>
      <c r="DP902" s="133"/>
      <c r="DQ902" s="133"/>
      <c r="DR902" s="133"/>
      <c r="DS902" s="133"/>
      <c r="DT902" s="133"/>
      <c r="DU902" s="133"/>
      <c r="DV902" s="133"/>
      <c r="DW902" s="133"/>
      <c r="DX902" s="133"/>
      <c r="DY902" s="133"/>
      <c r="DZ902" s="133"/>
      <c r="EA902" s="133"/>
      <c r="EB902" s="133"/>
      <c r="EC902" s="133"/>
      <c r="ED902" s="133"/>
      <c r="EE902" s="133"/>
      <c r="EF902" s="133"/>
      <c r="EG902" s="133"/>
      <c r="EH902" s="133"/>
      <c r="EI902" s="133"/>
      <c r="EJ902" s="133"/>
      <c r="EK902" s="133"/>
      <c r="EL902" s="133"/>
      <c r="EM902" s="133"/>
      <c r="EN902" s="133"/>
      <c r="EO902" s="133"/>
      <c r="EP902" s="133"/>
      <c r="EQ902" s="133"/>
      <c r="ER902" s="133"/>
      <c r="ES902" s="133"/>
      <c r="ET902" s="133"/>
      <c r="EU902" s="133"/>
      <c r="EV902" s="133"/>
      <c r="EW902" s="133"/>
      <c r="EX902" s="133"/>
      <c r="EY902" s="133"/>
      <c r="EZ902" s="133"/>
      <c r="FA902" s="133"/>
      <c r="FB902" s="133"/>
      <c r="FC902" s="133"/>
      <c r="FD902" s="133"/>
      <c r="FE902" s="133"/>
      <c r="FF902" s="133"/>
      <c r="FG902" s="133"/>
      <c r="FH902" s="133"/>
      <c r="FI902" s="133"/>
      <c r="FJ902" s="133"/>
      <c r="FK902" s="133"/>
      <c r="FL902" s="133"/>
      <c r="FM902" s="133"/>
      <c r="FN902" s="133"/>
      <c r="FO902" s="133"/>
      <c r="FP902" s="133"/>
      <c r="FQ902" s="133"/>
      <c r="FR902" s="133"/>
      <c r="FS902" s="133"/>
      <c r="FT902" s="133"/>
      <c r="FU902" s="133"/>
      <c r="FV902" s="133"/>
      <c r="FW902" s="133"/>
      <c r="FX902" s="133"/>
      <c r="FY902" s="133"/>
      <c r="FZ902" s="133"/>
      <c r="GA902" s="133"/>
      <c r="GB902" s="133"/>
      <c r="GC902" s="133"/>
      <c r="GD902" s="133"/>
      <c r="GE902" s="133"/>
      <c r="GF902" s="133"/>
      <c r="GG902" s="133"/>
      <c r="GH902" s="133"/>
      <c r="GI902" s="133"/>
      <c r="GJ902" s="133"/>
      <c r="GK902" s="133"/>
      <c r="GL902" s="133"/>
      <c r="GM902" s="133"/>
      <c r="GN902" s="133"/>
      <c r="GO902" s="133"/>
      <c r="GP902" s="133"/>
      <c r="GQ902" s="133"/>
      <c r="GR902" s="133"/>
      <c r="GS902" s="133"/>
    </row>
    <row r="903" spans="1:20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c r="AV903" s="133"/>
      <c r="AW903" s="133"/>
      <c r="AX903" s="133"/>
      <c r="AY903" s="133"/>
      <c r="AZ903" s="133"/>
      <c r="BA903" s="133"/>
      <c r="BB903" s="133"/>
      <c r="BC903" s="133"/>
      <c r="BD903" s="133"/>
      <c r="BE903" s="133"/>
      <c r="BF903" s="133"/>
      <c r="BG903" s="133"/>
      <c r="BH903" s="133"/>
      <c r="BI903" s="133"/>
      <c r="BJ903" s="133"/>
      <c r="BK903" s="133"/>
      <c r="BL903" s="133"/>
      <c r="BM903" s="133"/>
      <c r="BN903" s="133"/>
      <c r="BO903" s="133"/>
      <c r="BP903" s="133"/>
      <c r="BQ903" s="133"/>
      <c r="BR903" s="133"/>
      <c r="BS903" s="133"/>
      <c r="BT903" s="133"/>
      <c r="BU903" s="133"/>
      <c r="BV903" s="133"/>
      <c r="BW903" s="133"/>
      <c r="BX903" s="133"/>
      <c r="BY903" s="133"/>
      <c r="BZ903" s="133"/>
      <c r="CA903" s="133"/>
      <c r="CB903" s="133"/>
      <c r="CC903" s="133"/>
      <c r="CD903" s="133"/>
      <c r="CE903" s="133"/>
      <c r="CF903" s="133"/>
      <c r="CG903" s="133"/>
      <c r="CH903" s="133"/>
      <c r="CI903" s="133"/>
      <c r="CJ903" s="133"/>
      <c r="CK903" s="133"/>
      <c r="CL903" s="133"/>
      <c r="CM903" s="133"/>
      <c r="CN903" s="133"/>
      <c r="CO903" s="133"/>
      <c r="CP903" s="133"/>
      <c r="CQ903" s="133"/>
      <c r="CR903" s="133"/>
      <c r="CS903" s="133"/>
      <c r="CT903" s="133"/>
      <c r="CU903" s="133"/>
      <c r="CV903" s="133"/>
      <c r="CW903" s="133"/>
      <c r="CX903" s="133"/>
      <c r="CY903" s="133"/>
      <c r="CZ903" s="133"/>
      <c r="DA903" s="133"/>
      <c r="DB903" s="133"/>
      <c r="DC903" s="133"/>
      <c r="DD903" s="133"/>
      <c r="DE903" s="133"/>
      <c r="DF903" s="133"/>
      <c r="DG903" s="133"/>
      <c r="DH903" s="133"/>
      <c r="DI903" s="133"/>
      <c r="DJ903" s="133"/>
      <c r="DK903" s="133"/>
      <c r="DL903" s="133"/>
      <c r="DM903" s="133"/>
      <c r="DN903" s="133"/>
      <c r="DO903" s="133"/>
      <c r="DP903" s="133"/>
      <c r="DQ903" s="133"/>
      <c r="DR903" s="133"/>
      <c r="DS903" s="133"/>
      <c r="DT903" s="133"/>
      <c r="DU903" s="133"/>
      <c r="DV903" s="133"/>
      <c r="DW903" s="133"/>
      <c r="DX903" s="133"/>
      <c r="DY903" s="133"/>
      <c r="DZ903" s="133"/>
      <c r="EA903" s="133"/>
      <c r="EB903" s="133"/>
      <c r="EC903" s="133"/>
      <c r="ED903" s="133"/>
      <c r="EE903" s="133"/>
      <c r="EF903" s="133"/>
      <c r="EG903" s="133"/>
      <c r="EH903" s="133"/>
      <c r="EI903" s="133"/>
      <c r="EJ903" s="133"/>
      <c r="EK903" s="133"/>
      <c r="EL903" s="133"/>
      <c r="EM903" s="133"/>
      <c r="EN903" s="133"/>
      <c r="EO903" s="133"/>
      <c r="EP903" s="133"/>
      <c r="EQ903" s="133"/>
      <c r="ER903" s="133"/>
      <c r="ES903" s="133"/>
      <c r="ET903" s="133"/>
      <c r="EU903" s="133"/>
      <c r="EV903" s="133"/>
      <c r="EW903" s="133"/>
      <c r="EX903" s="133"/>
      <c r="EY903" s="133"/>
      <c r="EZ903" s="133"/>
      <c r="FA903" s="133"/>
      <c r="FB903" s="133"/>
      <c r="FC903" s="133"/>
      <c r="FD903" s="133"/>
      <c r="FE903" s="133"/>
      <c r="FF903" s="133"/>
      <c r="FG903" s="133"/>
      <c r="FH903" s="133"/>
      <c r="FI903" s="133"/>
      <c r="FJ903" s="133"/>
      <c r="FK903" s="133"/>
      <c r="FL903" s="133"/>
      <c r="FM903" s="133"/>
      <c r="FN903" s="133"/>
      <c r="FO903" s="133"/>
      <c r="FP903" s="133"/>
      <c r="FQ903" s="133"/>
      <c r="FR903" s="133"/>
      <c r="FS903" s="133"/>
      <c r="FT903" s="133"/>
      <c r="FU903" s="133"/>
      <c r="FV903" s="133"/>
      <c r="FW903" s="133"/>
      <c r="FX903" s="133"/>
      <c r="FY903" s="133"/>
      <c r="FZ903" s="133"/>
      <c r="GA903" s="133"/>
      <c r="GB903" s="133"/>
      <c r="GC903" s="133"/>
      <c r="GD903" s="133"/>
      <c r="GE903" s="133"/>
      <c r="GF903" s="133"/>
      <c r="GG903" s="133"/>
      <c r="GH903" s="133"/>
      <c r="GI903" s="133"/>
      <c r="GJ903" s="133"/>
      <c r="GK903" s="133"/>
      <c r="GL903" s="133"/>
      <c r="GM903" s="133"/>
      <c r="GN903" s="133"/>
      <c r="GO903" s="133"/>
      <c r="GP903" s="133"/>
      <c r="GQ903" s="133"/>
      <c r="GR903" s="133"/>
      <c r="GS903" s="133"/>
    </row>
    <row r="904" spans="1:20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c r="AV904" s="133"/>
      <c r="AW904" s="133"/>
      <c r="AX904" s="133"/>
      <c r="AY904" s="133"/>
      <c r="AZ904" s="133"/>
      <c r="BA904" s="133"/>
      <c r="BB904" s="133"/>
      <c r="BC904" s="133"/>
      <c r="BD904" s="133"/>
      <c r="BE904" s="133"/>
      <c r="BF904" s="133"/>
      <c r="BG904" s="133"/>
      <c r="BH904" s="133"/>
      <c r="BI904" s="133"/>
      <c r="BJ904" s="133"/>
      <c r="BK904" s="133"/>
      <c r="BL904" s="133"/>
      <c r="BM904" s="133"/>
      <c r="BN904" s="133"/>
      <c r="BO904" s="133"/>
      <c r="BP904" s="133"/>
      <c r="BQ904" s="133"/>
      <c r="BR904" s="133"/>
      <c r="BS904" s="133"/>
      <c r="BT904" s="133"/>
      <c r="BU904" s="133"/>
      <c r="BV904" s="133"/>
      <c r="BW904" s="133"/>
      <c r="BX904" s="133"/>
      <c r="BY904" s="133"/>
      <c r="BZ904" s="133"/>
      <c r="CA904" s="133"/>
      <c r="CB904" s="133"/>
      <c r="CC904" s="133"/>
      <c r="CD904" s="133"/>
      <c r="CE904" s="133"/>
      <c r="CF904" s="133"/>
      <c r="CG904" s="133"/>
      <c r="CH904" s="133"/>
      <c r="CI904" s="133"/>
      <c r="CJ904" s="133"/>
      <c r="CK904" s="133"/>
      <c r="CL904" s="133"/>
      <c r="CM904" s="133"/>
      <c r="CN904" s="133"/>
      <c r="CO904" s="133"/>
      <c r="CP904" s="133"/>
      <c r="CQ904" s="133"/>
      <c r="CR904" s="133"/>
      <c r="CS904" s="133"/>
      <c r="CT904" s="133"/>
      <c r="CU904" s="133"/>
      <c r="CV904" s="133"/>
      <c r="CW904" s="133"/>
      <c r="CX904" s="133"/>
      <c r="CY904" s="133"/>
      <c r="CZ904" s="133"/>
      <c r="DA904" s="133"/>
      <c r="DB904" s="133"/>
      <c r="DC904" s="133"/>
      <c r="DD904" s="133"/>
      <c r="DE904" s="133"/>
      <c r="DF904" s="133"/>
      <c r="DG904" s="133"/>
      <c r="DH904" s="133"/>
      <c r="DI904" s="133"/>
      <c r="DJ904" s="133"/>
      <c r="DK904" s="133"/>
      <c r="DL904" s="133"/>
      <c r="DM904" s="133"/>
      <c r="DN904" s="133"/>
      <c r="DO904" s="133"/>
      <c r="DP904" s="133"/>
      <c r="DQ904" s="133"/>
      <c r="DR904" s="133"/>
      <c r="DS904" s="133"/>
      <c r="DT904" s="133"/>
      <c r="DU904" s="133"/>
      <c r="DV904" s="133"/>
      <c r="DW904" s="133"/>
      <c r="DX904" s="133"/>
      <c r="DY904" s="133"/>
      <c r="DZ904" s="133"/>
      <c r="EA904" s="133"/>
      <c r="EB904" s="133"/>
      <c r="EC904" s="133"/>
      <c r="ED904" s="133"/>
      <c r="EE904" s="133"/>
      <c r="EF904" s="133"/>
      <c r="EG904" s="133"/>
      <c r="EH904" s="133"/>
      <c r="EI904" s="133"/>
      <c r="EJ904" s="133"/>
      <c r="EK904" s="133"/>
      <c r="EL904" s="133"/>
      <c r="EM904" s="133"/>
      <c r="EN904" s="133"/>
      <c r="EO904" s="133"/>
      <c r="EP904" s="133"/>
      <c r="EQ904" s="133"/>
      <c r="ER904" s="133"/>
      <c r="ES904" s="133"/>
      <c r="ET904" s="133"/>
      <c r="EU904" s="133"/>
      <c r="EV904" s="133"/>
      <c r="EW904" s="133"/>
      <c r="EX904" s="133"/>
      <c r="EY904" s="133"/>
      <c r="EZ904" s="133"/>
      <c r="FA904" s="133"/>
      <c r="FB904" s="133"/>
      <c r="FC904" s="133"/>
      <c r="FD904" s="133"/>
      <c r="FE904" s="133"/>
      <c r="FF904" s="133"/>
      <c r="FG904" s="133"/>
      <c r="FH904" s="133"/>
      <c r="FI904" s="133"/>
      <c r="FJ904" s="133"/>
      <c r="FK904" s="133"/>
      <c r="FL904" s="133"/>
      <c r="FM904" s="133"/>
      <c r="FN904" s="133"/>
      <c r="FO904" s="133"/>
      <c r="FP904" s="133"/>
      <c r="FQ904" s="133"/>
      <c r="FR904" s="133"/>
      <c r="FS904" s="133"/>
      <c r="FT904" s="133"/>
      <c r="FU904" s="133"/>
      <c r="FV904" s="133"/>
      <c r="FW904" s="133"/>
      <c r="FX904" s="133"/>
      <c r="FY904" s="133"/>
      <c r="FZ904" s="133"/>
      <c r="GA904" s="133"/>
      <c r="GB904" s="133"/>
      <c r="GC904" s="133"/>
      <c r="GD904" s="133"/>
      <c r="GE904" s="133"/>
      <c r="GF904" s="133"/>
      <c r="GG904" s="133"/>
      <c r="GH904" s="133"/>
      <c r="GI904" s="133"/>
      <c r="GJ904" s="133"/>
      <c r="GK904" s="133"/>
      <c r="GL904" s="133"/>
      <c r="GM904" s="133"/>
      <c r="GN904" s="133"/>
      <c r="GO904" s="133"/>
      <c r="GP904" s="133"/>
      <c r="GQ904" s="133"/>
      <c r="GR904" s="133"/>
      <c r="GS904" s="133"/>
    </row>
    <row r="905" spans="1:20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c r="AV905" s="133"/>
      <c r="AW905" s="133"/>
      <c r="AX905" s="133"/>
      <c r="AY905" s="133"/>
      <c r="AZ905" s="133"/>
      <c r="BA905" s="133"/>
      <c r="BB905" s="133"/>
      <c r="BC905" s="133"/>
      <c r="BD905" s="133"/>
      <c r="BE905" s="133"/>
      <c r="BF905" s="133"/>
      <c r="BG905" s="133"/>
      <c r="BH905" s="133"/>
      <c r="BI905" s="133"/>
      <c r="BJ905" s="133"/>
      <c r="BK905" s="133"/>
      <c r="BL905" s="133"/>
      <c r="BM905" s="133"/>
      <c r="BN905" s="133"/>
      <c r="BO905" s="133"/>
      <c r="BP905" s="133"/>
      <c r="BQ905" s="133"/>
      <c r="BR905" s="133"/>
      <c r="BS905" s="133"/>
      <c r="BT905" s="133"/>
      <c r="BU905" s="133"/>
      <c r="BV905" s="133"/>
      <c r="BW905" s="133"/>
      <c r="BX905" s="133"/>
      <c r="BY905" s="133"/>
      <c r="BZ905" s="133"/>
      <c r="CA905" s="133"/>
      <c r="CB905" s="133"/>
      <c r="CC905" s="133"/>
      <c r="CD905" s="133"/>
      <c r="CE905" s="133"/>
      <c r="CF905" s="133"/>
      <c r="CG905" s="133"/>
      <c r="CH905" s="133"/>
      <c r="CI905" s="133"/>
      <c r="CJ905" s="133"/>
      <c r="CK905" s="133"/>
      <c r="CL905" s="133"/>
      <c r="CM905" s="133"/>
      <c r="CN905" s="133"/>
      <c r="CO905" s="133"/>
      <c r="CP905" s="133"/>
      <c r="CQ905" s="133"/>
      <c r="CR905" s="133"/>
      <c r="CS905" s="133"/>
      <c r="CT905" s="133"/>
      <c r="CU905" s="133"/>
      <c r="CV905" s="133"/>
      <c r="CW905" s="133"/>
      <c r="CX905" s="133"/>
      <c r="CY905" s="133"/>
      <c r="CZ905" s="133"/>
      <c r="DA905" s="133"/>
      <c r="DB905" s="133"/>
      <c r="DC905" s="133"/>
      <c r="DD905" s="133"/>
      <c r="DE905" s="133"/>
      <c r="DF905" s="133"/>
      <c r="DG905" s="133"/>
      <c r="DH905" s="133"/>
      <c r="DI905" s="133"/>
      <c r="DJ905" s="133"/>
      <c r="DK905" s="133"/>
      <c r="DL905" s="133"/>
      <c r="DM905" s="133"/>
      <c r="DN905" s="133"/>
      <c r="DO905" s="133"/>
      <c r="DP905" s="133"/>
      <c r="DQ905" s="133"/>
      <c r="DR905" s="133"/>
      <c r="DS905" s="133"/>
      <c r="DT905" s="133"/>
      <c r="DU905" s="133"/>
      <c r="DV905" s="133"/>
      <c r="DW905" s="133"/>
      <c r="DX905" s="133"/>
      <c r="DY905" s="133"/>
      <c r="DZ905" s="133"/>
      <c r="EA905" s="133"/>
      <c r="EB905" s="133"/>
      <c r="EC905" s="133"/>
      <c r="ED905" s="133"/>
      <c r="EE905" s="133"/>
      <c r="EF905" s="133"/>
      <c r="EG905" s="133"/>
      <c r="EH905" s="133"/>
      <c r="EI905" s="133"/>
      <c r="EJ905" s="133"/>
      <c r="EK905" s="133"/>
      <c r="EL905" s="133"/>
      <c r="EM905" s="133"/>
      <c r="EN905" s="133"/>
      <c r="EO905" s="133"/>
      <c r="EP905" s="133"/>
      <c r="EQ905" s="133"/>
      <c r="ER905" s="133"/>
      <c r="ES905" s="133"/>
      <c r="ET905" s="133"/>
      <c r="EU905" s="133"/>
      <c r="EV905" s="133"/>
      <c r="EW905" s="133"/>
      <c r="EX905" s="133"/>
      <c r="EY905" s="133"/>
      <c r="EZ905" s="133"/>
      <c r="FA905" s="133"/>
      <c r="FB905" s="133"/>
      <c r="FC905" s="133"/>
      <c r="FD905" s="133"/>
      <c r="FE905" s="133"/>
      <c r="FF905" s="133"/>
      <c r="FG905" s="133"/>
      <c r="FH905" s="133"/>
      <c r="FI905" s="133"/>
      <c r="FJ905" s="133"/>
      <c r="FK905" s="133"/>
      <c r="FL905" s="133"/>
      <c r="FM905" s="133"/>
      <c r="FN905" s="133"/>
      <c r="FO905" s="133"/>
      <c r="FP905" s="133"/>
      <c r="FQ905" s="133"/>
      <c r="FR905" s="133"/>
      <c r="FS905" s="133"/>
      <c r="FT905" s="133"/>
      <c r="FU905" s="133"/>
      <c r="FV905" s="133"/>
      <c r="FW905" s="133"/>
      <c r="FX905" s="133"/>
      <c r="FY905" s="133"/>
      <c r="FZ905" s="133"/>
      <c r="GA905" s="133"/>
      <c r="GB905" s="133"/>
      <c r="GC905" s="133"/>
      <c r="GD905" s="133"/>
      <c r="GE905" s="133"/>
      <c r="GF905" s="133"/>
      <c r="GG905" s="133"/>
      <c r="GH905" s="133"/>
      <c r="GI905" s="133"/>
      <c r="GJ905" s="133"/>
      <c r="GK905" s="133"/>
      <c r="GL905" s="133"/>
      <c r="GM905" s="133"/>
      <c r="GN905" s="133"/>
      <c r="GO905" s="133"/>
      <c r="GP905" s="133"/>
      <c r="GQ905" s="133"/>
      <c r="GR905" s="133"/>
      <c r="GS905" s="133"/>
    </row>
    <row r="906" spans="1:20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c r="AV906" s="133"/>
      <c r="AW906" s="133"/>
      <c r="AX906" s="133"/>
      <c r="AY906" s="133"/>
      <c r="AZ906" s="133"/>
      <c r="BA906" s="133"/>
      <c r="BB906" s="133"/>
      <c r="BC906" s="133"/>
      <c r="BD906" s="133"/>
      <c r="BE906" s="133"/>
      <c r="BF906" s="133"/>
      <c r="BG906" s="133"/>
      <c r="BH906" s="133"/>
      <c r="BI906" s="133"/>
      <c r="BJ906" s="133"/>
      <c r="BK906" s="133"/>
      <c r="BL906" s="133"/>
      <c r="BM906" s="133"/>
      <c r="BN906" s="133"/>
      <c r="BO906" s="133"/>
      <c r="BP906" s="133"/>
      <c r="BQ906" s="133"/>
      <c r="BR906" s="133"/>
      <c r="BS906" s="133"/>
      <c r="BT906" s="133"/>
      <c r="BU906" s="133"/>
      <c r="BV906" s="133"/>
      <c r="BW906" s="133"/>
      <c r="BX906" s="133"/>
      <c r="BY906" s="133"/>
      <c r="BZ906" s="133"/>
      <c r="CA906" s="133"/>
      <c r="CB906" s="133"/>
      <c r="CC906" s="133"/>
      <c r="CD906" s="133"/>
      <c r="CE906" s="133"/>
      <c r="CF906" s="133"/>
      <c r="CG906" s="133"/>
      <c r="CH906" s="133"/>
      <c r="CI906" s="133"/>
      <c r="CJ906" s="133"/>
      <c r="CK906" s="133"/>
      <c r="CL906" s="133"/>
      <c r="CM906" s="133"/>
      <c r="CN906" s="133"/>
      <c r="CO906" s="133"/>
      <c r="CP906" s="133"/>
      <c r="CQ906" s="133"/>
      <c r="CR906" s="133"/>
      <c r="CS906" s="133"/>
      <c r="CT906" s="133"/>
      <c r="CU906" s="133"/>
      <c r="CV906" s="133"/>
      <c r="CW906" s="133"/>
      <c r="CX906" s="133"/>
      <c r="CY906" s="133"/>
      <c r="CZ906" s="133"/>
      <c r="DA906" s="133"/>
      <c r="DB906" s="133"/>
      <c r="DC906" s="133"/>
      <c r="DD906" s="133"/>
      <c r="DE906" s="133"/>
      <c r="DF906" s="133"/>
      <c r="DG906" s="133"/>
      <c r="DH906" s="133"/>
      <c r="DI906" s="133"/>
      <c r="DJ906" s="133"/>
      <c r="DK906" s="133"/>
      <c r="DL906" s="133"/>
      <c r="DM906" s="133"/>
      <c r="DN906" s="133"/>
      <c r="DO906" s="133"/>
      <c r="DP906" s="133"/>
      <c r="DQ906" s="133"/>
      <c r="DR906" s="133"/>
      <c r="DS906" s="133"/>
      <c r="DT906" s="133"/>
      <c r="DU906" s="133"/>
      <c r="DV906" s="133"/>
      <c r="DW906" s="133"/>
      <c r="DX906" s="133"/>
      <c r="DY906" s="133"/>
      <c r="DZ906" s="133"/>
      <c r="EA906" s="133"/>
      <c r="EB906" s="133"/>
      <c r="EC906" s="133"/>
      <c r="ED906" s="133"/>
      <c r="EE906" s="133"/>
      <c r="EF906" s="133"/>
      <c r="EG906" s="133"/>
      <c r="EH906" s="133"/>
      <c r="EI906" s="133"/>
      <c r="EJ906" s="133"/>
      <c r="EK906" s="133"/>
      <c r="EL906" s="133"/>
      <c r="EM906" s="133"/>
      <c r="EN906" s="133"/>
      <c r="EO906" s="133"/>
      <c r="EP906" s="133"/>
      <c r="EQ906" s="133"/>
      <c r="ER906" s="133"/>
      <c r="ES906" s="133"/>
      <c r="ET906" s="133"/>
      <c r="EU906" s="133"/>
      <c r="EV906" s="133"/>
      <c r="EW906" s="133"/>
      <c r="EX906" s="133"/>
      <c r="EY906" s="133"/>
      <c r="EZ906" s="133"/>
      <c r="FA906" s="133"/>
      <c r="FB906" s="133"/>
      <c r="FC906" s="133"/>
      <c r="FD906" s="133"/>
      <c r="FE906" s="133"/>
      <c r="FF906" s="133"/>
      <c r="FG906" s="133"/>
      <c r="FH906" s="133"/>
      <c r="FI906" s="133"/>
      <c r="FJ906" s="133"/>
      <c r="FK906" s="133"/>
      <c r="FL906" s="133"/>
      <c r="FM906" s="133"/>
      <c r="FN906" s="133"/>
      <c r="FO906" s="133"/>
      <c r="FP906" s="133"/>
      <c r="FQ906" s="133"/>
      <c r="FR906" s="133"/>
      <c r="FS906" s="133"/>
      <c r="FT906" s="133"/>
      <c r="FU906" s="133"/>
      <c r="FV906" s="133"/>
      <c r="FW906" s="133"/>
      <c r="FX906" s="133"/>
      <c r="FY906" s="133"/>
      <c r="FZ906" s="133"/>
      <c r="GA906" s="133"/>
      <c r="GB906" s="133"/>
      <c r="GC906" s="133"/>
      <c r="GD906" s="133"/>
      <c r="GE906" s="133"/>
      <c r="GF906" s="133"/>
      <c r="GG906" s="133"/>
      <c r="GH906" s="133"/>
      <c r="GI906" s="133"/>
      <c r="GJ906" s="133"/>
      <c r="GK906" s="133"/>
      <c r="GL906" s="133"/>
      <c r="GM906" s="133"/>
      <c r="GN906" s="133"/>
      <c r="GO906" s="133"/>
      <c r="GP906" s="133"/>
      <c r="GQ906" s="133"/>
      <c r="GR906" s="133"/>
      <c r="GS906" s="133"/>
    </row>
    <row r="907" spans="1:20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c r="AV907" s="133"/>
      <c r="AW907" s="133"/>
      <c r="AX907" s="133"/>
      <c r="AY907" s="133"/>
      <c r="AZ907" s="133"/>
      <c r="BA907" s="133"/>
      <c r="BB907" s="133"/>
      <c r="BC907" s="133"/>
      <c r="BD907" s="133"/>
      <c r="BE907" s="133"/>
      <c r="BF907" s="133"/>
      <c r="BG907" s="133"/>
      <c r="BH907" s="133"/>
      <c r="BI907" s="133"/>
      <c r="BJ907" s="133"/>
      <c r="BK907" s="133"/>
      <c r="BL907" s="133"/>
      <c r="BM907" s="133"/>
      <c r="BN907" s="133"/>
      <c r="BO907" s="133"/>
      <c r="BP907" s="133"/>
      <c r="BQ907" s="133"/>
      <c r="BR907" s="133"/>
      <c r="BS907" s="133"/>
      <c r="BT907" s="133"/>
      <c r="BU907" s="133"/>
      <c r="BV907" s="133"/>
      <c r="BW907" s="133"/>
      <c r="BX907" s="133"/>
      <c r="BY907" s="133"/>
      <c r="BZ907" s="133"/>
      <c r="CA907" s="133"/>
      <c r="CB907" s="133"/>
      <c r="CC907" s="133"/>
      <c r="CD907" s="133"/>
      <c r="CE907" s="133"/>
      <c r="CF907" s="133"/>
      <c r="CG907" s="133"/>
      <c r="CH907" s="133"/>
      <c r="CI907" s="133"/>
      <c r="CJ907" s="133"/>
      <c r="CK907" s="133"/>
      <c r="CL907" s="133"/>
      <c r="CM907" s="133"/>
      <c r="CN907" s="133"/>
      <c r="CO907" s="133"/>
      <c r="CP907" s="133"/>
      <c r="CQ907" s="133"/>
      <c r="CR907" s="133"/>
      <c r="CS907" s="133"/>
      <c r="CT907" s="133"/>
      <c r="CU907" s="133"/>
      <c r="CV907" s="133"/>
      <c r="CW907" s="133"/>
      <c r="CX907" s="133"/>
      <c r="CY907" s="133"/>
      <c r="CZ907" s="133"/>
      <c r="DA907" s="133"/>
      <c r="DB907" s="133"/>
      <c r="DC907" s="133"/>
      <c r="DD907" s="133"/>
      <c r="DE907" s="133"/>
      <c r="DF907" s="133"/>
      <c r="DG907" s="133"/>
      <c r="DH907" s="133"/>
      <c r="DI907" s="133"/>
      <c r="DJ907" s="133"/>
      <c r="DK907" s="133"/>
      <c r="DL907" s="133"/>
      <c r="DM907" s="133"/>
      <c r="DN907" s="133"/>
      <c r="DO907" s="133"/>
      <c r="DP907" s="133"/>
      <c r="DQ907" s="133"/>
      <c r="DR907" s="133"/>
      <c r="DS907" s="133"/>
      <c r="DT907" s="133"/>
      <c r="DU907" s="133"/>
      <c r="DV907" s="133"/>
      <c r="DW907" s="133"/>
      <c r="DX907" s="133"/>
      <c r="DY907" s="133"/>
      <c r="DZ907" s="133"/>
      <c r="EA907" s="133"/>
      <c r="EB907" s="133"/>
      <c r="EC907" s="133"/>
      <c r="ED907" s="133"/>
      <c r="EE907" s="133"/>
      <c r="EF907" s="133"/>
      <c r="EG907" s="133"/>
      <c r="EH907" s="133"/>
      <c r="EI907" s="133"/>
      <c r="EJ907" s="133"/>
      <c r="EK907" s="133"/>
      <c r="EL907" s="133"/>
      <c r="EM907" s="133"/>
      <c r="EN907" s="133"/>
      <c r="EO907" s="133"/>
      <c r="EP907" s="133"/>
      <c r="EQ907" s="133"/>
      <c r="ER907" s="133"/>
      <c r="ES907" s="133"/>
      <c r="ET907" s="133"/>
      <c r="EU907" s="133"/>
      <c r="EV907" s="133"/>
      <c r="EW907" s="133"/>
      <c r="EX907" s="133"/>
      <c r="EY907" s="133"/>
      <c r="EZ907" s="133"/>
      <c r="FA907" s="133"/>
      <c r="FB907" s="133"/>
      <c r="FC907" s="133"/>
      <c r="FD907" s="133"/>
      <c r="FE907" s="133"/>
      <c r="FF907" s="133"/>
      <c r="FG907" s="133"/>
      <c r="FH907" s="133"/>
      <c r="FI907" s="133"/>
      <c r="FJ907" s="133"/>
      <c r="FK907" s="133"/>
      <c r="FL907" s="133"/>
      <c r="FM907" s="133"/>
      <c r="FN907" s="133"/>
      <c r="FO907" s="133"/>
      <c r="FP907" s="133"/>
      <c r="FQ907" s="133"/>
      <c r="FR907" s="133"/>
      <c r="FS907" s="133"/>
      <c r="FT907" s="133"/>
      <c r="FU907" s="133"/>
      <c r="FV907" s="133"/>
      <c r="FW907" s="133"/>
      <c r="FX907" s="133"/>
      <c r="FY907" s="133"/>
      <c r="FZ907" s="133"/>
      <c r="GA907" s="133"/>
      <c r="GB907" s="133"/>
      <c r="GC907" s="133"/>
      <c r="GD907" s="133"/>
      <c r="GE907" s="133"/>
      <c r="GF907" s="133"/>
      <c r="GG907" s="133"/>
      <c r="GH907" s="133"/>
      <c r="GI907" s="133"/>
      <c r="GJ907" s="133"/>
      <c r="GK907" s="133"/>
      <c r="GL907" s="133"/>
      <c r="GM907" s="133"/>
      <c r="GN907" s="133"/>
      <c r="GO907" s="133"/>
      <c r="GP907" s="133"/>
      <c r="GQ907" s="133"/>
      <c r="GR907" s="133"/>
      <c r="GS907" s="133"/>
    </row>
    <row r="908" spans="1:20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c r="AV908" s="133"/>
      <c r="AW908" s="133"/>
      <c r="AX908" s="133"/>
      <c r="AY908" s="133"/>
      <c r="AZ908" s="133"/>
      <c r="BA908" s="133"/>
      <c r="BB908" s="133"/>
      <c r="BC908" s="133"/>
      <c r="BD908" s="133"/>
      <c r="BE908" s="133"/>
      <c r="BF908" s="133"/>
      <c r="BG908" s="133"/>
      <c r="BH908" s="133"/>
      <c r="BI908" s="133"/>
      <c r="BJ908" s="133"/>
      <c r="BK908" s="133"/>
      <c r="BL908" s="133"/>
      <c r="BM908" s="133"/>
      <c r="BN908" s="133"/>
      <c r="BO908" s="133"/>
      <c r="BP908" s="133"/>
      <c r="BQ908" s="133"/>
      <c r="BR908" s="133"/>
      <c r="BS908" s="133"/>
      <c r="BT908" s="133"/>
      <c r="BU908" s="133"/>
      <c r="BV908" s="133"/>
      <c r="BW908" s="133"/>
      <c r="BX908" s="133"/>
      <c r="BY908" s="133"/>
      <c r="BZ908" s="133"/>
      <c r="CA908" s="133"/>
      <c r="CB908" s="133"/>
      <c r="CC908" s="133"/>
      <c r="CD908" s="133"/>
      <c r="CE908" s="133"/>
      <c r="CF908" s="133"/>
      <c r="CG908" s="133"/>
      <c r="CH908" s="133"/>
      <c r="CI908" s="133"/>
      <c r="CJ908" s="133"/>
      <c r="CK908" s="133"/>
      <c r="CL908" s="133"/>
      <c r="CM908" s="133"/>
      <c r="CN908" s="133"/>
      <c r="CO908" s="133"/>
      <c r="CP908" s="133"/>
      <c r="CQ908" s="133"/>
      <c r="CR908" s="133"/>
      <c r="CS908" s="133"/>
      <c r="CT908" s="133"/>
      <c r="CU908" s="133"/>
      <c r="CV908" s="133"/>
      <c r="CW908" s="133"/>
      <c r="CX908" s="133"/>
      <c r="CY908" s="133"/>
      <c r="CZ908" s="133"/>
      <c r="DA908" s="133"/>
      <c r="DB908" s="133"/>
      <c r="DC908" s="133"/>
      <c r="DD908" s="133"/>
      <c r="DE908" s="133"/>
      <c r="DF908" s="133"/>
      <c r="DG908" s="133"/>
      <c r="DH908" s="133"/>
      <c r="DI908" s="133"/>
      <c r="DJ908" s="133"/>
      <c r="DK908" s="133"/>
      <c r="DL908" s="133"/>
      <c r="DM908" s="133"/>
      <c r="DN908" s="133"/>
      <c r="DO908" s="133"/>
      <c r="DP908" s="133"/>
      <c r="DQ908" s="133"/>
      <c r="DR908" s="133"/>
      <c r="DS908" s="133"/>
      <c r="DT908" s="133"/>
      <c r="DU908" s="133"/>
      <c r="DV908" s="133"/>
      <c r="DW908" s="133"/>
      <c r="DX908" s="133"/>
      <c r="DY908" s="133"/>
      <c r="DZ908" s="133"/>
      <c r="EA908" s="133"/>
      <c r="EB908" s="133"/>
      <c r="EC908" s="133"/>
      <c r="ED908" s="133"/>
      <c r="EE908" s="133"/>
      <c r="EF908" s="133"/>
      <c r="EG908" s="133"/>
      <c r="EH908" s="133"/>
      <c r="EI908" s="133"/>
      <c r="EJ908" s="133"/>
      <c r="EK908" s="133"/>
      <c r="EL908" s="133"/>
      <c r="EM908" s="133"/>
      <c r="EN908" s="133"/>
      <c r="EO908" s="133"/>
      <c r="EP908" s="133"/>
      <c r="EQ908" s="133"/>
      <c r="ER908" s="133"/>
      <c r="ES908" s="133"/>
      <c r="ET908" s="133"/>
      <c r="EU908" s="133"/>
      <c r="EV908" s="133"/>
      <c r="EW908" s="133"/>
      <c r="EX908" s="133"/>
      <c r="EY908" s="133"/>
      <c r="EZ908" s="133"/>
      <c r="FA908" s="133"/>
      <c r="FB908" s="133"/>
      <c r="FC908" s="133"/>
      <c r="FD908" s="133"/>
      <c r="FE908" s="133"/>
      <c r="FF908" s="133"/>
      <c r="FG908" s="133"/>
      <c r="FH908" s="133"/>
      <c r="FI908" s="133"/>
      <c r="FJ908" s="133"/>
      <c r="FK908" s="133"/>
      <c r="FL908" s="133"/>
      <c r="FM908" s="133"/>
      <c r="FN908" s="133"/>
      <c r="FO908" s="133"/>
      <c r="FP908" s="133"/>
      <c r="FQ908" s="133"/>
      <c r="FR908" s="133"/>
      <c r="FS908" s="133"/>
      <c r="FT908" s="133"/>
      <c r="FU908" s="133"/>
      <c r="FV908" s="133"/>
      <c r="FW908" s="133"/>
      <c r="FX908" s="133"/>
      <c r="FY908" s="133"/>
      <c r="FZ908" s="133"/>
      <c r="GA908" s="133"/>
      <c r="GB908" s="133"/>
      <c r="GC908" s="133"/>
      <c r="GD908" s="133"/>
      <c r="GE908" s="133"/>
      <c r="GF908" s="133"/>
      <c r="GG908" s="133"/>
      <c r="GH908" s="133"/>
      <c r="GI908" s="133"/>
      <c r="GJ908" s="133"/>
      <c r="GK908" s="133"/>
      <c r="GL908" s="133"/>
      <c r="GM908" s="133"/>
      <c r="GN908" s="133"/>
      <c r="GO908" s="133"/>
      <c r="GP908" s="133"/>
      <c r="GQ908" s="133"/>
      <c r="GR908" s="133"/>
      <c r="GS908" s="133"/>
    </row>
    <row r="909" spans="1:20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c r="AV909" s="133"/>
      <c r="AW909" s="133"/>
      <c r="AX909" s="133"/>
      <c r="AY909" s="133"/>
      <c r="AZ909" s="133"/>
      <c r="BA909" s="133"/>
      <c r="BB909" s="133"/>
      <c r="BC909" s="133"/>
      <c r="BD909" s="133"/>
      <c r="BE909" s="133"/>
      <c r="BF909" s="133"/>
      <c r="BG909" s="133"/>
      <c r="BH909" s="133"/>
      <c r="BI909" s="133"/>
      <c r="BJ909" s="133"/>
      <c r="BK909" s="133"/>
      <c r="BL909" s="133"/>
      <c r="BM909" s="133"/>
      <c r="BN909" s="133"/>
      <c r="BO909" s="133"/>
      <c r="BP909" s="133"/>
      <c r="BQ909" s="133"/>
      <c r="BR909" s="133"/>
      <c r="BS909" s="133"/>
      <c r="BT909" s="133"/>
      <c r="BU909" s="133"/>
      <c r="BV909" s="133"/>
      <c r="BW909" s="133"/>
      <c r="BX909" s="133"/>
      <c r="BY909" s="133"/>
      <c r="BZ909" s="133"/>
      <c r="CA909" s="133"/>
      <c r="CB909" s="133"/>
      <c r="CC909" s="133"/>
      <c r="CD909" s="133"/>
      <c r="CE909" s="133"/>
      <c r="CF909" s="133"/>
      <c r="CG909" s="133"/>
      <c r="CH909" s="133"/>
      <c r="CI909" s="133"/>
      <c r="CJ909" s="133"/>
      <c r="CK909" s="133"/>
      <c r="CL909" s="133"/>
      <c r="CM909" s="133"/>
      <c r="CN909" s="133"/>
      <c r="CO909" s="133"/>
      <c r="CP909" s="133"/>
      <c r="CQ909" s="133"/>
      <c r="CR909" s="133"/>
      <c r="CS909" s="133"/>
      <c r="CT909" s="133"/>
      <c r="CU909" s="133"/>
      <c r="CV909" s="133"/>
      <c r="CW909" s="133"/>
      <c r="CX909" s="133"/>
      <c r="CY909" s="133"/>
      <c r="CZ909" s="133"/>
      <c r="DA909" s="133"/>
      <c r="DB909" s="133"/>
      <c r="DC909" s="133"/>
      <c r="DD909" s="133"/>
      <c r="DE909" s="133"/>
      <c r="DF909" s="133"/>
      <c r="DG909" s="133"/>
      <c r="DH909" s="133"/>
      <c r="DI909" s="133"/>
      <c r="DJ909" s="133"/>
      <c r="DK909" s="133"/>
      <c r="DL909" s="133"/>
      <c r="DM909" s="133"/>
      <c r="DN909" s="133"/>
      <c r="DO909" s="133"/>
      <c r="DP909" s="133"/>
      <c r="DQ909" s="133"/>
      <c r="DR909" s="133"/>
      <c r="DS909" s="133"/>
      <c r="DT909" s="133"/>
      <c r="DU909" s="133"/>
      <c r="DV909" s="133"/>
      <c r="DW909" s="133"/>
      <c r="DX909" s="133"/>
      <c r="DY909" s="133"/>
      <c r="DZ909" s="133"/>
      <c r="EA909" s="133"/>
      <c r="EB909" s="133"/>
      <c r="EC909" s="133"/>
      <c r="ED909" s="133"/>
      <c r="EE909" s="133"/>
      <c r="EF909" s="133"/>
      <c r="EG909" s="133"/>
      <c r="EH909" s="133"/>
      <c r="EI909" s="133"/>
      <c r="EJ909" s="133"/>
      <c r="EK909" s="133"/>
      <c r="EL909" s="133"/>
      <c r="EM909" s="133"/>
      <c r="EN909" s="133"/>
      <c r="EO909" s="133"/>
      <c r="EP909" s="133"/>
      <c r="EQ909" s="133"/>
      <c r="ER909" s="133"/>
      <c r="ES909" s="133"/>
      <c r="ET909" s="133"/>
      <c r="EU909" s="133"/>
      <c r="EV909" s="133"/>
      <c r="EW909" s="133"/>
      <c r="EX909" s="133"/>
      <c r="EY909" s="133"/>
      <c r="EZ909" s="133"/>
      <c r="FA909" s="133"/>
      <c r="FB909" s="133"/>
      <c r="FC909" s="133"/>
      <c r="FD909" s="133"/>
      <c r="FE909" s="133"/>
      <c r="FF909" s="133"/>
      <c r="FG909" s="133"/>
      <c r="FH909" s="133"/>
      <c r="FI909" s="133"/>
      <c r="FJ909" s="133"/>
      <c r="FK909" s="133"/>
      <c r="FL909" s="133"/>
      <c r="FM909" s="133"/>
      <c r="FN909" s="133"/>
      <c r="FO909" s="133"/>
      <c r="FP909" s="133"/>
      <c r="FQ909" s="133"/>
      <c r="FR909" s="133"/>
      <c r="FS909" s="133"/>
      <c r="FT909" s="133"/>
      <c r="FU909" s="133"/>
      <c r="FV909" s="133"/>
      <c r="FW909" s="133"/>
      <c r="FX909" s="133"/>
      <c r="FY909" s="133"/>
      <c r="FZ909" s="133"/>
      <c r="GA909" s="133"/>
      <c r="GB909" s="133"/>
      <c r="GC909" s="133"/>
      <c r="GD909" s="133"/>
      <c r="GE909" s="133"/>
      <c r="GF909" s="133"/>
      <c r="GG909" s="133"/>
      <c r="GH909" s="133"/>
      <c r="GI909" s="133"/>
      <c r="GJ909" s="133"/>
      <c r="GK909" s="133"/>
      <c r="GL909" s="133"/>
      <c r="GM909" s="133"/>
      <c r="GN909" s="133"/>
      <c r="GO909" s="133"/>
      <c r="GP909" s="133"/>
      <c r="GQ909" s="133"/>
      <c r="GR909" s="133"/>
      <c r="GS909" s="133"/>
    </row>
    <row r="910" spans="1:20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c r="AV910" s="133"/>
      <c r="AW910" s="133"/>
      <c r="AX910" s="133"/>
      <c r="AY910" s="133"/>
      <c r="AZ910" s="133"/>
      <c r="BA910" s="133"/>
      <c r="BB910" s="133"/>
      <c r="BC910" s="133"/>
      <c r="BD910" s="133"/>
      <c r="BE910" s="133"/>
      <c r="BF910" s="133"/>
      <c r="BG910" s="133"/>
      <c r="BH910" s="133"/>
      <c r="BI910" s="133"/>
      <c r="BJ910" s="133"/>
      <c r="BK910" s="133"/>
      <c r="BL910" s="133"/>
      <c r="BM910" s="133"/>
      <c r="BN910" s="133"/>
      <c r="BO910" s="133"/>
      <c r="BP910" s="133"/>
      <c r="BQ910" s="133"/>
      <c r="BR910" s="133"/>
      <c r="BS910" s="133"/>
      <c r="BT910" s="133"/>
      <c r="BU910" s="133"/>
      <c r="BV910" s="133"/>
      <c r="BW910" s="133"/>
      <c r="BX910" s="133"/>
      <c r="BY910" s="133"/>
      <c r="BZ910" s="133"/>
      <c r="CA910" s="133"/>
      <c r="CB910" s="133"/>
      <c r="CC910" s="133"/>
      <c r="CD910" s="133"/>
      <c r="CE910" s="133"/>
      <c r="CF910" s="133"/>
      <c r="CG910" s="133"/>
      <c r="CH910" s="133"/>
      <c r="CI910" s="133"/>
      <c r="CJ910" s="133"/>
      <c r="CK910" s="133"/>
      <c r="CL910" s="133"/>
      <c r="CM910" s="133"/>
      <c r="CN910" s="133"/>
      <c r="CO910" s="133"/>
      <c r="CP910" s="133"/>
      <c r="CQ910" s="133"/>
      <c r="CR910" s="133"/>
      <c r="CS910" s="133"/>
      <c r="CT910" s="133"/>
      <c r="CU910" s="133"/>
      <c r="CV910" s="133"/>
      <c r="CW910" s="133"/>
      <c r="CX910" s="133"/>
      <c r="CY910" s="133"/>
      <c r="CZ910" s="133"/>
      <c r="DA910" s="133"/>
      <c r="DB910" s="133"/>
      <c r="DC910" s="133"/>
      <c r="DD910" s="133"/>
      <c r="DE910" s="133"/>
      <c r="DF910" s="133"/>
      <c r="DG910" s="133"/>
      <c r="DH910" s="133"/>
      <c r="DI910" s="133"/>
      <c r="DJ910" s="133"/>
      <c r="DK910" s="133"/>
      <c r="DL910" s="133"/>
      <c r="DM910" s="133"/>
      <c r="DN910" s="133"/>
      <c r="DO910" s="133"/>
      <c r="DP910" s="133"/>
      <c r="DQ910" s="133"/>
      <c r="DR910" s="133"/>
      <c r="DS910" s="133"/>
      <c r="DT910" s="133"/>
      <c r="DU910" s="133"/>
      <c r="DV910" s="133"/>
      <c r="DW910" s="133"/>
      <c r="DX910" s="133"/>
      <c r="DY910" s="133"/>
      <c r="DZ910" s="133"/>
      <c r="EA910" s="133"/>
      <c r="EB910" s="133"/>
      <c r="EC910" s="133"/>
      <c r="ED910" s="133"/>
      <c r="EE910" s="133"/>
      <c r="EF910" s="133"/>
      <c r="EG910" s="133"/>
      <c r="EH910" s="133"/>
      <c r="EI910" s="133"/>
      <c r="EJ910" s="133"/>
      <c r="EK910" s="133"/>
      <c r="EL910" s="133"/>
      <c r="EM910" s="133"/>
      <c r="EN910" s="133"/>
      <c r="EO910" s="133"/>
      <c r="EP910" s="133"/>
      <c r="EQ910" s="133"/>
      <c r="ER910" s="133"/>
      <c r="ES910" s="133"/>
      <c r="ET910" s="133"/>
      <c r="EU910" s="133"/>
      <c r="EV910" s="133"/>
      <c r="EW910" s="133"/>
      <c r="EX910" s="133"/>
      <c r="EY910" s="133"/>
      <c r="EZ910" s="133"/>
      <c r="FA910" s="133"/>
      <c r="FB910" s="133"/>
      <c r="FC910" s="133"/>
      <c r="FD910" s="133"/>
      <c r="FE910" s="133"/>
      <c r="FF910" s="133"/>
      <c r="FG910" s="133"/>
      <c r="FH910" s="133"/>
      <c r="FI910" s="133"/>
      <c r="FJ910" s="133"/>
      <c r="FK910" s="133"/>
      <c r="FL910" s="133"/>
      <c r="FM910" s="133"/>
      <c r="FN910" s="133"/>
      <c r="FO910" s="133"/>
      <c r="FP910" s="133"/>
      <c r="FQ910" s="133"/>
      <c r="FR910" s="133"/>
      <c r="FS910" s="133"/>
      <c r="FT910" s="133"/>
      <c r="FU910" s="133"/>
      <c r="FV910" s="133"/>
      <c r="FW910" s="133"/>
      <c r="FX910" s="133"/>
      <c r="FY910" s="133"/>
      <c r="FZ910" s="133"/>
      <c r="GA910" s="133"/>
      <c r="GB910" s="133"/>
      <c r="GC910" s="133"/>
      <c r="GD910" s="133"/>
      <c r="GE910" s="133"/>
      <c r="GF910" s="133"/>
      <c r="GG910" s="133"/>
      <c r="GH910" s="133"/>
      <c r="GI910" s="133"/>
      <c r="GJ910" s="133"/>
      <c r="GK910" s="133"/>
      <c r="GL910" s="133"/>
      <c r="GM910" s="133"/>
      <c r="GN910" s="133"/>
      <c r="GO910" s="133"/>
      <c r="GP910" s="133"/>
      <c r="GQ910" s="133"/>
      <c r="GR910" s="133"/>
      <c r="GS910" s="133"/>
    </row>
    <row r="911" spans="1:20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c r="AV911" s="133"/>
      <c r="AW911" s="133"/>
      <c r="AX911" s="133"/>
      <c r="AY911" s="133"/>
      <c r="AZ911" s="133"/>
      <c r="BA911" s="133"/>
      <c r="BB911" s="133"/>
      <c r="BC911" s="133"/>
      <c r="BD911" s="133"/>
      <c r="BE911" s="133"/>
      <c r="BF911" s="133"/>
      <c r="BG911" s="133"/>
      <c r="BH911" s="133"/>
      <c r="BI911" s="133"/>
      <c r="BJ911" s="133"/>
      <c r="BK911" s="133"/>
      <c r="BL911" s="133"/>
      <c r="BM911" s="133"/>
      <c r="BN911" s="133"/>
      <c r="BO911" s="133"/>
      <c r="BP911" s="133"/>
      <c r="BQ911" s="133"/>
      <c r="BR911" s="133"/>
      <c r="BS911" s="133"/>
      <c r="BT911" s="133"/>
      <c r="BU911" s="133"/>
      <c r="BV911" s="133"/>
      <c r="BW911" s="133"/>
      <c r="BX911" s="133"/>
      <c r="BY911" s="133"/>
      <c r="BZ911" s="133"/>
      <c r="CA911" s="133"/>
      <c r="CB911" s="133"/>
      <c r="CC911" s="133"/>
      <c r="CD911" s="133"/>
      <c r="CE911" s="133"/>
      <c r="CF911" s="133"/>
      <c r="CG911" s="133"/>
      <c r="CH911" s="133"/>
      <c r="CI911" s="133"/>
      <c r="CJ911" s="133"/>
      <c r="CK911" s="133"/>
      <c r="CL911" s="133"/>
      <c r="CM911" s="133"/>
      <c r="CN911" s="133"/>
      <c r="CO911" s="133"/>
      <c r="CP911" s="133"/>
      <c r="CQ911" s="133"/>
      <c r="CR911" s="133"/>
      <c r="CS911" s="133"/>
      <c r="CT911" s="133"/>
      <c r="CU911" s="133"/>
      <c r="CV911" s="133"/>
      <c r="CW911" s="133"/>
      <c r="CX911" s="133"/>
      <c r="CY911" s="133"/>
      <c r="CZ911" s="133"/>
      <c r="DA911" s="133"/>
      <c r="DB911" s="133"/>
      <c r="DC911" s="133"/>
      <c r="DD911" s="133"/>
      <c r="DE911" s="133"/>
      <c r="DF911" s="133"/>
      <c r="DG911" s="133"/>
      <c r="DH911" s="133"/>
      <c r="DI911" s="133"/>
      <c r="DJ911" s="133"/>
      <c r="DK911" s="133"/>
      <c r="DL911" s="133"/>
      <c r="DM911" s="133"/>
      <c r="DN911" s="133"/>
      <c r="DO911" s="133"/>
      <c r="DP911" s="133"/>
      <c r="DQ911" s="133"/>
      <c r="DR911" s="133"/>
      <c r="DS911" s="133"/>
      <c r="DT911" s="133"/>
      <c r="DU911" s="133"/>
      <c r="DV911" s="133"/>
      <c r="DW911" s="133"/>
      <c r="DX911" s="133"/>
      <c r="DY911" s="133"/>
      <c r="DZ911" s="133"/>
      <c r="EA911" s="133"/>
      <c r="EB911" s="133"/>
      <c r="EC911" s="133"/>
      <c r="ED911" s="133"/>
      <c r="EE911" s="133"/>
      <c r="EF911" s="133"/>
      <c r="EG911" s="133"/>
      <c r="EH911" s="133"/>
      <c r="EI911" s="133"/>
      <c r="EJ911" s="133"/>
      <c r="EK911" s="133"/>
      <c r="EL911" s="133"/>
      <c r="EM911" s="133"/>
      <c r="EN911" s="133"/>
      <c r="EO911" s="133"/>
      <c r="EP911" s="133"/>
      <c r="EQ911" s="133"/>
      <c r="ER911" s="133"/>
      <c r="ES911" s="133"/>
      <c r="ET911" s="133"/>
      <c r="EU911" s="133"/>
      <c r="EV911" s="133"/>
      <c r="EW911" s="133"/>
      <c r="EX911" s="133"/>
      <c r="EY911" s="133"/>
      <c r="EZ911" s="133"/>
      <c r="FA911" s="133"/>
      <c r="FB911" s="133"/>
      <c r="FC911" s="133"/>
      <c r="FD911" s="133"/>
      <c r="FE911" s="133"/>
      <c r="FF911" s="133"/>
      <c r="FG911" s="133"/>
      <c r="FH911" s="133"/>
      <c r="FI911" s="133"/>
      <c r="FJ911" s="133"/>
      <c r="FK911" s="133"/>
      <c r="FL911" s="133"/>
      <c r="FM911" s="133"/>
      <c r="FN911" s="133"/>
      <c r="FO911" s="133"/>
      <c r="FP911" s="133"/>
      <c r="FQ911" s="133"/>
      <c r="FR911" s="133"/>
      <c r="FS911" s="133"/>
      <c r="FT911" s="133"/>
      <c r="FU911" s="133"/>
      <c r="FV911" s="133"/>
      <c r="FW911" s="133"/>
      <c r="FX911" s="133"/>
      <c r="FY911" s="133"/>
      <c r="FZ911" s="133"/>
      <c r="GA911" s="133"/>
      <c r="GB911" s="133"/>
      <c r="GC911" s="133"/>
      <c r="GD911" s="133"/>
      <c r="GE911" s="133"/>
      <c r="GF911" s="133"/>
      <c r="GG911" s="133"/>
      <c r="GH911" s="133"/>
      <c r="GI911" s="133"/>
      <c r="GJ911" s="133"/>
      <c r="GK911" s="133"/>
      <c r="GL911" s="133"/>
      <c r="GM911" s="133"/>
      <c r="GN911" s="133"/>
      <c r="GO911" s="133"/>
      <c r="GP911" s="133"/>
      <c r="GQ911" s="133"/>
      <c r="GR911" s="133"/>
      <c r="GS911" s="133"/>
    </row>
    <row r="912" spans="1:20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c r="AV912" s="133"/>
      <c r="AW912" s="133"/>
      <c r="AX912" s="133"/>
      <c r="AY912" s="133"/>
      <c r="AZ912" s="133"/>
      <c r="BA912" s="133"/>
      <c r="BB912" s="133"/>
      <c r="BC912" s="133"/>
      <c r="BD912" s="133"/>
      <c r="BE912" s="133"/>
      <c r="BF912" s="133"/>
      <c r="BG912" s="133"/>
      <c r="BH912" s="133"/>
      <c r="BI912" s="133"/>
      <c r="BJ912" s="133"/>
      <c r="BK912" s="133"/>
      <c r="BL912" s="133"/>
      <c r="BM912" s="133"/>
      <c r="BN912" s="133"/>
      <c r="BO912" s="133"/>
      <c r="BP912" s="133"/>
      <c r="BQ912" s="133"/>
      <c r="BR912" s="133"/>
      <c r="BS912" s="133"/>
      <c r="BT912" s="133"/>
      <c r="BU912" s="133"/>
      <c r="BV912" s="133"/>
      <c r="BW912" s="133"/>
      <c r="BX912" s="133"/>
      <c r="BY912" s="133"/>
      <c r="BZ912" s="133"/>
      <c r="CA912" s="133"/>
      <c r="CB912" s="133"/>
      <c r="CC912" s="133"/>
      <c r="CD912" s="133"/>
      <c r="CE912" s="133"/>
      <c r="CF912" s="133"/>
      <c r="CG912" s="133"/>
      <c r="CH912" s="133"/>
      <c r="CI912" s="133"/>
      <c r="CJ912" s="133"/>
      <c r="CK912" s="133"/>
      <c r="CL912" s="133"/>
      <c r="CM912" s="133"/>
      <c r="CN912" s="133"/>
      <c r="CO912" s="133"/>
      <c r="CP912" s="133"/>
      <c r="CQ912" s="133"/>
      <c r="CR912" s="133"/>
      <c r="CS912" s="133"/>
      <c r="CT912" s="133"/>
      <c r="CU912" s="133"/>
      <c r="CV912" s="133"/>
      <c r="CW912" s="133"/>
      <c r="CX912" s="133"/>
      <c r="CY912" s="133"/>
      <c r="CZ912" s="133"/>
      <c r="DA912" s="133"/>
      <c r="DB912" s="133"/>
      <c r="DC912" s="133"/>
      <c r="DD912" s="133"/>
      <c r="DE912" s="133"/>
      <c r="DF912" s="133"/>
      <c r="DG912" s="133"/>
      <c r="DH912" s="133"/>
      <c r="DI912" s="133"/>
      <c r="DJ912" s="133"/>
      <c r="DK912" s="133"/>
      <c r="DL912" s="133"/>
      <c r="DM912" s="133"/>
      <c r="DN912" s="133"/>
      <c r="DO912" s="133"/>
      <c r="DP912" s="133"/>
      <c r="DQ912" s="133"/>
      <c r="DR912" s="133"/>
      <c r="DS912" s="133"/>
      <c r="DT912" s="133"/>
      <c r="DU912" s="133"/>
      <c r="DV912" s="133"/>
      <c r="DW912" s="133"/>
      <c r="DX912" s="133"/>
      <c r="DY912" s="133"/>
      <c r="DZ912" s="133"/>
      <c r="EA912" s="133"/>
      <c r="EB912" s="133"/>
      <c r="EC912" s="133"/>
      <c r="ED912" s="133"/>
      <c r="EE912" s="133"/>
      <c r="EF912" s="133"/>
      <c r="EG912" s="133"/>
      <c r="EH912" s="133"/>
      <c r="EI912" s="133"/>
      <c r="EJ912" s="133"/>
      <c r="EK912" s="133"/>
      <c r="EL912" s="133"/>
      <c r="EM912" s="133"/>
      <c r="EN912" s="133"/>
      <c r="EO912" s="133"/>
      <c r="EP912" s="133"/>
      <c r="EQ912" s="133"/>
      <c r="ER912" s="133"/>
      <c r="ES912" s="133"/>
      <c r="ET912" s="133"/>
      <c r="EU912" s="133"/>
      <c r="EV912" s="133"/>
      <c r="EW912" s="133"/>
      <c r="EX912" s="133"/>
      <c r="EY912" s="133"/>
      <c r="EZ912" s="133"/>
      <c r="FA912" s="133"/>
      <c r="FB912" s="133"/>
      <c r="FC912" s="133"/>
      <c r="FD912" s="133"/>
      <c r="FE912" s="133"/>
      <c r="FF912" s="133"/>
      <c r="FG912" s="133"/>
      <c r="FH912" s="133"/>
      <c r="FI912" s="133"/>
      <c r="FJ912" s="133"/>
      <c r="FK912" s="133"/>
      <c r="FL912" s="133"/>
      <c r="FM912" s="133"/>
      <c r="FN912" s="133"/>
      <c r="FO912" s="133"/>
      <c r="FP912" s="133"/>
      <c r="FQ912" s="133"/>
      <c r="FR912" s="133"/>
      <c r="FS912" s="133"/>
      <c r="FT912" s="133"/>
      <c r="FU912" s="133"/>
      <c r="FV912" s="133"/>
      <c r="FW912" s="133"/>
      <c r="FX912" s="133"/>
      <c r="FY912" s="133"/>
      <c r="FZ912" s="133"/>
      <c r="GA912" s="133"/>
      <c r="GB912" s="133"/>
      <c r="GC912" s="133"/>
      <c r="GD912" s="133"/>
      <c r="GE912" s="133"/>
      <c r="GF912" s="133"/>
      <c r="GG912" s="133"/>
      <c r="GH912" s="133"/>
      <c r="GI912" s="133"/>
      <c r="GJ912" s="133"/>
      <c r="GK912" s="133"/>
      <c r="GL912" s="133"/>
      <c r="GM912" s="133"/>
      <c r="GN912" s="133"/>
      <c r="GO912" s="133"/>
      <c r="GP912" s="133"/>
      <c r="GQ912" s="133"/>
      <c r="GR912" s="133"/>
      <c r="GS912" s="133"/>
    </row>
    <row r="913" spans="1:20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c r="AV913" s="133"/>
      <c r="AW913" s="133"/>
      <c r="AX913" s="133"/>
      <c r="AY913" s="133"/>
      <c r="AZ913" s="133"/>
      <c r="BA913" s="133"/>
      <c r="BB913" s="133"/>
      <c r="BC913" s="133"/>
      <c r="BD913" s="133"/>
      <c r="BE913" s="133"/>
      <c r="BF913" s="133"/>
      <c r="BG913" s="133"/>
      <c r="BH913" s="133"/>
      <c r="BI913" s="133"/>
      <c r="BJ913" s="133"/>
      <c r="BK913" s="133"/>
      <c r="BL913" s="133"/>
      <c r="BM913" s="133"/>
      <c r="BN913" s="133"/>
      <c r="BO913" s="133"/>
      <c r="BP913" s="133"/>
      <c r="BQ913" s="133"/>
      <c r="BR913" s="133"/>
      <c r="BS913" s="133"/>
      <c r="BT913" s="133"/>
      <c r="BU913" s="133"/>
      <c r="BV913" s="133"/>
      <c r="BW913" s="133"/>
      <c r="BX913" s="133"/>
      <c r="BY913" s="133"/>
      <c r="BZ913" s="133"/>
      <c r="CA913" s="133"/>
      <c r="CB913" s="133"/>
      <c r="CC913" s="133"/>
      <c r="CD913" s="133"/>
      <c r="CE913" s="133"/>
      <c r="CF913" s="133"/>
      <c r="CG913" s="133"/>
      <c r="CH913" s="133"/>
      <c r="CI913" s="133"/>
      <c r="CJ913" s="133"/>
      <c r="CK913" s="133"/>
      <c r="CL913" s="133"/>
      <c r="CM913" s="133"/>
      <c r="CN913" s="133"/>
      <c r="CO913" s="133"/>
      <c r="CP913" s="133"/>
      <c r="CQ913" s="133"/>
      <c r="CR913" s="133"/>
      <c r="CS913" s="133"/>
      <c r="CT913" s="133"/>
      <c r="CU913" s="133"/>
      <c r="CV913" s="133"/>
      <c r="CW913" s="133"/>
      <c r="CX913" s="133"/>
      <c r="CY913" s="133"/>
      <c r="CZ913" s="133"/>
      <c r="DA913" s="133"/>
      <c r="DB913" s="133"/>
      <c r="DC913" s="133"/>
      <c r="DD913" s="133"/>
      <c r="DE913" s="133"/>
      <c r="DF913" s="133"/>
      <c r="DG913" s="133"/>
      <c r="DH913" s="133"/>
      <c r="DI913" s="133"/>
      <c r="DJ913" s="133"/>
      <c r="DK913" s="133"/>
      <c r="DL913" s="133"/>
      <c r="DM913" s="133"/>
      <c r="DN913" s="133"/>
      <c r="DO913" s="133"/>
      <c r="DP913" s="133"/>
      <c r="DQ913" s="133"/>
      <c r="DR913" s="133"/>
      <c r="DS913" s="133"/>
      <c r="DT913" s="133"/>
      <c r="DU913" s="133"/>
      <c r="DV913" s="133"/>
      <c r="DW913" s="133"/>
      <c r="DX913" s="133"/>
      <c r="DY913" s="133"/>
      <c r="DZ913" s="133"/>
      <c r="EA913" s="133"/>
      <c r="EB913" s="133"/>
      <c r="EC913" s="133"/>
      <c r="ED913" s="133"/>
      <c r="EE913" s="133"/>
      <c r="EF913" s="133"/>
      <c r="EG913" s="133"/>
      <c r="EH913" s="133"/>
      <c r="EI913" s="133"/>
      <c r="EJ913" s="133"/>
      <c r="EK913" s="133"/>
      <c r="EL913" s="133"/>
      <c r="EM913" s="133"/>
      <c r="EN913" s="133"/>
      <c r="EO913" s="133"/>
      <c r="EP913" s="133"/>
      <c r="EQ913" s="133"/>
      <c r="ER913" s="133"/>
      <c r="ES913" s="133"/>
      <c r="ET913" s="133"/>
      <c r="EU913" s="133"/>
      <c r="EV913" s="133"/>
      <c r="EW913" s="133"/>
      <c r="EX913" s="133"/>
      <c r="EY913" s="133"/>
      <c r="EZ913" s="133"/>
      <c r="FA913" s="133"/>
      <c r="FB913" s="133"/>
      <c r="FC913" s="133"/>
      <c r="FD913" s="133"/>
      <c r="FE913" s="133"/>
      <c r="FF913" s="133"/>
      <c r="FG913" s="133"/>
      <c r="FH913" s="133"/>
      <c r="FI913" s="133"/>
      <c r="FJ913" s="133"/>
      <c r="FK913" s="133"/>
      <c r="FL913" s="133"/>
      <c r="FM913" s="133"/>
      <c r="FN913" s="133"/>
      <c r="FO913" s="133"/>
      <c r="FP913" s="133"/>
      <c r="FQ913" s="133"/>
      <c r="FR913" s="133"/>
      <c r="FS913" s="133"/>
      <c r="FT913" s="133"/>
      <c r="FU913" s="133"/>
      <c r="FV913" s="133"/>
      <c r="FW913" s="133"/>
      <c r="FX913" s="133"/>
      <c r="FY913" s="133"/>
      <c r="FZ913" s="133"/>
      <c r="GA913" s="133"/>
      <c r="GB913" s="133"/>
      <c r="GC913" s="133"/>
      <c r="GD913" s="133"/>
      <c r="GE913" s="133"/>
      <c r="GF913" s="133"/>
      <c r="GG913" s="133"/>
      <c r="GH913" s="133"/>
      <c r="GI913" s="133"/>
      <c r="GJ913" s="133"/>
      <c r="GK913" s="133"/>
      <c r="GL913" s="133"/>
      <c r="GM913" s="133"/>
      <c r="GN913" s="133"/>
      <c r="GO913" s="133"/>
      <c r="GP913" s="133"/>
      <c r="GQ913" s="133"/>
      <c r="GR913" s="133"/>
      <c r="GS913" s="133"/>
    </row>
    <row r="914" spans="1:20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c r="AV914" s="133"/>
      <c r="AW914" s="133"/>
      <c r="AX914" s="133"/>
      <c r="AY914" s="133"/>
      <c r="AZ914" s="133"/>
      <c r="BA914" s="133"/>
      <c r="BB914" s="133"/>
      <c r="BC914" s="133"/>
      <c r="BD914" s="133"/>
      <c r="BE914" s="133"/>
      <c r="BF914" s="133"/>
      <c r="BG914" s="133"/>
      <c r="BH914" s="133"/>
      <c r="BI914" s="133"/>
      <c r="BJ914" s="133"/>
      <c r="BK914" s="133"/>
      <c r="BL914" s="133"/>
      <c r="BM914" s="133"/>
      <c r="BN914" s="133"/>
      <c r="BO914" s="133"/>
      <c r="BP914" s="133"/>
      <c r="BQ914" s="133"/>
      <c r="BR914" s="133"/>
      <c r="BS914" s="133"/>
      <c r="BT914" s="133"/>
      <c r="BU914" s="133"/>
      <c r="BV914" s="133"/>
      <c r="BW914" s="133"/>
      <c r="BX914" s="133"/>
      <c r="BY914" s="133"/>
      <c r="BZ914" s="133"/>
      <c r="CA914" s="133"/>
      <c r="CB914" s="133"/>
      <c r="CC914" s="133"/>
      <c r="CD914" s="133"/>
      <c r="CE914" s="133"/>
      <c r="CF914" s="133"/>
      <c r="CG914" s="133"/>
      <c r="CH914" s="133"/>
      <c r="CI914" s="133"/>
      <c r="CJ914" s="133"/>
      <c r="CK914" s="133"/>
      <c r="CL914" s="133"/>
      <c r="CM914" s="133"/>
      <c r="CN914" s="133"/>
      <c r="CO914" s="133"/>
      <c r="CP914" s="133"/>
      <c r="CQ914" s="133"/>
      <c r="CR914" s="133"/>
      <c r="CS914" s="133"/>
      <c r="CT914" s="133"/>
      <c r="CU914" s="133"/>
      <c r="CV914" s="133"/>
      <c r="CW914" s="133"/>
      <c r="CX914" s="133"/>
      <c r="CY914" s="133"/>
      <c r="CZ914" s="133"/>
      <c r="DA914" s="133"/>
      <c r="DB914" s="133"/>
      <c r="DC914" s="133"/>
      <c r="DD914" s="133"/>
      <c r="DE914" s="133"/>
      <c r="DF914" s="133"/>
      <c r="DG914" s="133"/>
      <c r="DH914" s="133"/>
      <c r="DI914" s="133"/>
      <c r="DJ914" s="133"/>
      <c r="DK914" s="133"/>
      <c r="DL914" s="133"/>
      <c r="DM914" s="133"/>
      <c r="DN914" s="133"/>
      <c r="DO914" s="133"/>
      <c r="DP914" s="133"/>
      <c r="DQ914" s="133"/>
      <c r="DR914" s="133"/>
      <c r="DS914" s="133"/>
      <c r="DT914" s="133"/>
      <c r="DU914" s="133"/>
      <c r="DV914" s="133"/>
      <c r="DW914" s="133"/>
      <c r="DX914" s="133"/>
      <c r="DY914" s="133"/>
      <c r="DZ914" s="133"/>
      <c r="EA914" s="133"/>
      <c r="EB914" s="133"/>
      <c r="EC914" s="133"/>
      <c r="ED914" s="133"/>
      <c r="EE914" s="133"/>
      <c r="EF914" s="133"/>
      <c r="EG914" s="133"/>
      <c r="EH914" s="133"/>
      <c r="EI914" s="133"/>
      <c r="EJ914" s="133"/>
      <c r="EK914" s="133"/>
      <c r="EL914" s="133"/>
      <c r="EM914" s="133"/>
      <c r="EN914" s="133"/>
      <c r="EO914" s="133"/>
      <c r="EP914" s="133"/>
      <c r="EQ914" s="133"/>
      <c r="ER914" s="133"/>
      <c r="ES914" s="133"/>
      <c r="ET914" s="133"/>
      <c r="EU914" s="133"/>
      <c r="EV914" s="133"/>
      <c r="EW914" s="133"/>
      <c r="EX914" s="133"/>
      <c r="EY914" s="133"/>
      <c r="EZ914" s="133"/>
      <c r="FA914" s="133"/>
      <c r="FB914" s="133"/>
      <c r="FC914" s="133"/>
      <c r="FD914" s="133"/>
      <c r="FE914" s="133"/>
      <c r="FF914" s="133"/>
      <c r="FG914" s="133"/>
      <c r="FH914" s="133"/>
      <c r="FI914" s="133"/>
      <c r="FJ914" s="133"/>
      <c r="FK914" s="133"/>
      <c r="FL914" s="133"/>
      <c r="FM914" s="133"/>
      <c r="FN914" s="133"/>
      <c r="FO914" s="133"/>
      <c r="FP914" s="133"/>
      <c r="FQ914" s="133"/>
      <c r="FR914" s="133"/>
      <c r="FS914" s="133"/>
      <c r="FT914" s="133"/>
      <c r="FU914" s="133"/>
      <c r="FV914" s="133"/>
      <c r="FW914" s="133"/>
      <c r="FX914" s="133"/>
      <c r="FY914" s="133"/>
      <c r="FZ914" s="133"/>
      <c r="GA914" s="133"/>
      <c r="GB914" s="133"/>
      <c r="GC914" s="133"/>
      <c r="GD914" s="133"/>
      <c r="GE914" s="133"/>
      <c r="GF914" s="133"/>
      <c r="GG914" s="133"/>
      <c r="GH914" s="133"/>
      <c r="GI914" s="133"/>
      <c r="GJ914" s="133"/>
      <c r="GK914" s="133"/>
      <c r="GL914" s="133"/>
      <c r="GM914" s="133"/>
      <c r="GN914" s="133"/>
      <c r="GO914" s="133"/>
      <c r="GP914" s="133"/>
      <c r="GQ914" s="133"/>
      <c r="GR914" s="133"/>
      <c r="GS914" s="133"/>
    </row>
    <row r="915" spans="1:20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c r="CQ915" s="133"/>
      <c r="CR915" s="133"/>
      <c r="CS915" s="133"/>
      <c r="CT915" s="133"/>
      <c r="CU915" s="133"/>
      <c r="CV915" s="133"/>
      <c r="CW915" s="133"/>
      <c r="CX915" s="133"/>
      <c r="CY915" s="133"/>
      <c r="CZ915" s="133"/>
      <c r="DA915" s="133"/>
      <c r="DB915" s="133"/>
      <c r="DC915" s="133"/>
      <c r="DD915" s="133"/>
      <c r="DE915" s="133"/>
      <c r="DF915" s="133"/>
      <c r="DG915" s="133"/>
      <c r="DH915" s="133"/>
      <c r="DI915" s="133"/>
      <c r="DJ915" s="133"/>
      <c r="DK915" s="133"/>
      <c r="DL915" s="133"/>
      <c r="DM915" s="133"/>
      <c r="DN915" s="133"/>
      <c r="DO915" s="133"/>
      <c r="DP915" s="133"/>
      <c r="DQ915" s="133"/>
      <c r="DR915" s="133"/>
      <c r="DS915" s="133"/>
      <c r="DT915" s="133"/>
      <c r="DU915" s="133"/>
      <c r="DV915" s="133"/>
      <c r="DW915" s="133"/>
      <c r="DX915" s="133"/>
      <c r="DY915" s="133"/>
      <c r="DZ915" s="133"/>
      <c r="EA915" s="133"/>
      <c r="EB915" s="133"/>
      <c r="EC915" s="133"/>
      <c r="ED915" s="133"/>
      <c r="EE915" s="133"/>
      <c r="EF915" s="133"/>
      <c r="EG915" s="133"/>
      <c r="EH915" s="133"/>
      <c r="EI915" s="133"/>
      <c r="EJ915" s="133"/>
      <c r="EK915" s="133"/>
      <c r="EL915" s="133"/>
      <c r="EM915" s="133"/>
      <c r="EN915" s="133"/>
      <c r="EO915" s="133"/>
      <c r="EP915" s="133"/>
      <c r="EQ915" s="133"/>
      <c r="ER915" s="133"/>
      <c r="ES915" s="133"/>
      <c r="ET915" s="133"/>
      <c r="EU915" s="133"/>
      <c r="EV915" s="133"/>
      <c r="EW915" s="133"/>
      <c r="EX915" s="133"/>
      <c r="EY915" s="133"/>
      <c r="EZ915" s="133"/>
      <c r="FA915" s="133"/>
      <c r="FB915" s="133"/>
      <c r="FC915" s="133"/>
      <c r="FD915" s="133"/>
      <c r="FE915" s="133"/>
      <c r="FF915" s="133"/>
      <c r="FG915" s="133"/>
      <c r="FH915" s="133"/>
      <c r="FI915" s="133"/>
      <c r="FJ915" s="133"/>
      <c r="FK915" s="133"/>
      <c r="FL915" s="133"/>
      <c r="FM915" s="133"/>
      <c r="FN915" s="133"/>
      <c r="FO915" s="133"/>
      <c r="FP915" s="133"/>
      <c r="FQ915" s="133"/>
      <c r="FR915" s="133"/>
      <c r="FS915" s="133"/>
      <c r="FT915" s="133"/>
      <c r="FU915" s="133"/>
      <c r="FV915" s="133"/>
      <c r="FW915" s="133"/>
      <c r="FX915" s="133"/>
      <c r="FY915" s="133"/>
      <c r="FZ915" s="133"/>
      <c r="GA915" s="133"/>
      <c r="GB915" s="133"/>
      <c r="GC915" s="133"/>
      <c r="GD915" s="133"/>
      <c r="GE915" s="133"/>
      <c r="GF915" s="133"/>
      <c r="GG915" s="133"/>
      <c r="GH915" s="133"/>
      <c r="GI915" s="133"/>
      <c r="GJ915" s="133"/>
      <c r="GK915" s="133"/>
      <c r="GL915" s="133"/>
      <c r="GM915" s="133"/>
      <c r="GN915" s="133"/>
      <c r="GO915" s="133"/>
      <c r="GP915" s="133"/>
      <c r="GQ915" s="133"/>
      <c r="GR915" s="133"/>
      <c r="GS915" s="133"/>
    </row>
    <row r="916" spans="1:20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c r="CQ916" s="133"/>
      <c r="CR916" s="133"/>
      <c r="CS916" s="133"/>
      <c r="CT916" s="133"/>
      <c r="CU916" s="133"/>
      <c r="CV916" s="133"/>
      <c r="CW916" s="133"/>
      <c r="CX916" s="133"/>
      <c r="CY916" s="133"/>
      <c r="CZ916" s="133"/>
      <c r="DA916" s="133"/>
      <c r="DB916" s="133"/>
      <c r="DC916" s="133"/>
      <c r="DD916" s="133"/>
      <c r="DE916" s="133"/>
      <c r="DF916" s="133"/>
      <c r="DG916" s="133"/>
      <c r="DH916" s="133"/>
      <c r="DI916" s="133"/>
      <c r="DJ916" s="133"/>
      <c r="DK916" s="133"/>
      <c r="DL916" s="133"/>
      <c r="DM916" s="133"/>
      <c r="DN916" s="133"/>
      <c r="DO916" s="133"/>
      <c r="DP916" s="133"/>
      <c r="DQ916" s="133"/>
      <c r="DR916" s="133"/>
      <c r="DS916" s="133"/>
      <c r="DT916" s="133"/>
      <c r="DU916" s="133"/>
      <c r="DV916" s="133"/>
      <c r="DW916" s="133"/>
      <c r="DX916" s="133"/>
      <c r="DY916" s="133"/>
      <c r="DZ916" s="133"/>
      <c r="EA916" s="133"/>
      <c r="EB916" s="133"/>
      <c r="EC916" s="133"/>
      <c r="ED916" s="133"/>
      <c r="EE916" s="133"/>
      <c r="EF916" s="133"/>
      <c r="EG916" s="133"/>
      <c r="EH916" s="133"/>
      <c r="EI916" s="133"/>
      <c r="EJ916" s="133"/>
      <c r="EK916" s="133"/>
      <c r="EL916" s="133"/>
      <c r="EM916" s="133"/>
      <c r="EN916" s="133"/>
      <c r="EO916" s="133"/>
      <c r="EP916" s="133"/>
      <c r="EQ916" s="133"/>
      <c r="ER916" s="133"/>
      <c r="ES916" s="133"/>
      <c r="ET916" s="133"/>
      <c r="EU916" s="133"/>
      <c r="EV916" s="133"/>
      <c r="EW916" s="133"/>
      <c r="EX916" s="133"/>
      <c r="EY916" s="133"/>
      <c r="EZ916" s="133"/>
      <c r="FA916" s="133"/>
      <c r="FB916" s="133"/>
      <c r="FC916" s="133"/>
      <c r="FD916" s="133"/>
      <c r="FE916" s="133"/>
      <c r="FF916" s="133"/>
      <c r="FG916" s="133"/>
      <c r="FH916" s="133"/>
      <c r="FI916" s="133"/>
      <c r="FJ916" s="133"/>
      <c r="FK916" s="133"/>
      <c r="FL916" s="133"/>
      <c r="FM916" s="133"/>
      <c r="FN916" s="133"/>
      <c r="FO916" s="133"/>
      <c r="FP916" s="133"/>
      <c r="FQ916" s="133"/>
      <c r="FR916" s="133"/>
      <c r="FS916" s="133"/>
      <c r="FT916" s="133"/>
      <c r="FU916" s="133"/>
      <c r="FV916" s="133"/>
      <c r="FW916" s="133"/>
      <c r="FX916" s="133"/>
      <c r="FY916" s="133"/>
      <c r="FZ916" s="133"/>
      <c r="GA916" s="133"/>
      <c r="GB916" s="133"/>
      <c r="GC916" s="133"/>
      <c r="GD916" s="133"/>
      <c r="GE916" s="133"/>
      <c r="GF916" s="133"/>
      <c r="GG916" s="133"/>
      <c r="GH916" s="133"/>
      <c r="GI916" s="133"/>
      <c r="GJ916" s="133"/>
      <c r="GK916" s="133"/>
      <c r="GL916" s="133"/>
      <c r="GM916" s="133"/>
      <c r="GN916" s="133"/>
      <c r="GO916" s="133"/>
      <c r="GP916" s="133"/>
      <c r="GQ916" s="133"/>
      <c r="GR916" s="133"/>
      <c r="GS916" s="133"/>
    </row>
    <row r="917" spans="1:20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3"/>
      <c r="BK917" s="133"/>
      <c r="BL917" s="133"/>
      <c r="BM917" s="133"/>
      <c r="BN917" s="133"/>
      <c r="BO917" s="133"/>
      <c r="BP917" s="133"/>
      <c r="BQ917" s="133"/>
      <c r="BR917" s="133"/>
      <c r="BS917" s="133"/>
      <c r="BT917" s="133"/>
      <c r="BU917" s="133"/>
      <c r="BV917" s="133"/>
      <c r="BW917" s="133"/>
      <c r="BX917" s="133"/>
      <c r="BY917" s="133"/>
      <c r="BZ917" s="133"/>
      <c r="CA917" s="133"/>
      <c r="CB917" s="133"/>
      <c r="CC917" s="133"/>
      <c r="CD917" s="133"/>
      <c r="CE917" s="133"/>
      <c r="CF917" s="133"/>
      <c r="CG917" s="133"/>
      <c r="CH917" s="133"/>
      <c r="CI917" s="133"/>
      <c r="CJ917" s="133"/>
      <c r="CK917" s="133"/>
      <c r="CL917" s="133"/>
      <c r="CM917" s="133"/>
      <c r="CN917" s="133"/>
      <c r="CO917" s="133"/>
      <c r="CP917" s="133"/>
      <c r="CQ917" s="133"/>
      <c r="CR917" s="133"/>
      <c r="CS917" s="133"/>
      <c r="CT917" s="133"/>
      <c r="CU917" s="133"/>
      <c r="CV917" s="133"/>
      <c r="CW917" s="133"/>
      <c r="CX917" s="133"/>
      <c r="CY917" s="133"/>
      <c r="CZ917" s="133"/>
      <c r="DA917" s="133"/>
      <c r="DB917" s="133"/>
      <c r="DC917" s="133"/>
      <c r="DD917" s="133"/>
      <c r="DE917" s="133"/>
      <c r="DF917" s="133"/>
      <c r="DG917" s="133"/>
      <c r="DH917" s="133"/>
      <c r="DI917" s="133"/>
      <c r="DJ917" s="133"/>
      <c r="DK917" s="133"/>
      <c r="DL917" s="133"/>
      <c r="DM917" s="133"/>
      <c r="DN917" s="133"/>
      <c r="DO917" s="133"/>
      <c r="DP917" s="133"/>
      <c r="DQ917" s="133"/>
      <c r="DR917" s="133"/>
      <c r="DS917" s="133"/>
      <c r="DT917" s="133"/>
      <c r="DU917" s="133"/>
      <c r="DV917" s="133"/>
      <c r="DW917" s="133"/>
      <c r="DX917" s="133"/>
      <c r="DY917" s="133"/>
      <c r="DZ917" s="133"/>
      <c r="EA917" s="133"/>
      <c r="EB917" s="133"/>
      <c r="EC917" s="133"/>
      <c r="ED917" s="133"/>
      <c r="EE917" s="133"/>
      <c r="EF917" s="133"/>
      <c r="EG917" s="133"/>
      <c r="EH917" s="133"/>
      <c r="EI917" s="133"/>
      <c r="EJ917" s="133"/>
      <c r="EK917" s="133"/>
      <c r="EL917" s="133"/>
      <c r="EM917" s="133"/>
      <c r="EN917" s="133"/>
      <c r="EO917" s="133"/>
      <c r="EP917" s="133"/>
      <c r="EQ917" s="133"/>
      <c r="ER917" s="133"/>
      <c r="ES917" s="133"/>
      <c r="ET917" s="133"/>
      <c r="EU917" s="133"/>
      <c r="EV917" s="133"/>
      <c r="EW917" s="133"/>
      <c r="EX917" s="133"/>
      <c r="EY917" s="133"/>
      <c r="EZ917" s="133"/>
      <c r="FA917" s="133"/>
      <c r="FB917" s="133"/>
      <c r="FC917" s="133"/>
      <c r="FD917" s="133"/>
      <c r="FE917" s="133"/>
      <c r="FF917" s="133"/>
      <c r="FG917" s="133"/>
      <c r="FH917" s="133"/>
      <c r="FI917" s="133"/>
      <c r="FJ917" s="133"/>
      <c r="FK917" s="133"/>
      <c r="FL917" s="133"/>
      <c r="FM917" s="133"/>
      <c r="FN917" s="133"/>
      <c r="FO917" s="133"/>
      <c r="FP917" s="133"/>
      <c r="FQ917" s="133"/>
      <c r="FR917" s="133"/>
      <c r="FS917" s="133"/>
      <c r="FT917" s="133"/>
      <c r="FU917" s="133"/>
      <c r="FV917" s="133"/>
      <c r="FW917" s="133"/>
      <c r="FX917" s="133"/>
      <c r="FY917" s="133"/>
      <c r="FZ917" s="133"/>
      <c r="GA917" s="133"/>
      <c r="GB917" s="133"/>
      <c r="GC917" s="133"/>
      <c r="GD917" s="133"/>
      <c r="GE917" s="133"/>
      <c r="GF917" s="133"/>
      <c r="GG917" s="133"/>
      <c r="GH917" s="133"/>
      <c r="GI917" s="133"/>
      <c r="GJ917" s="133"/>
      <c r="GK917" s="133"/>
      <c r="GL917" s="133"/>
      <c r="GM917" s="133"/>
      <c r="GN917" s="133"/>
      <c r="GO917" s="133"/>
      <c r="GP917" s="133"/>
      <c r="GQ917" s="133"/>
      <c r="GR917" s="133"/>
      <c r="GS917" s="133"/>
    </row>
    <row r="918" spans="1:20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c r="AV918" s="133"/>
      <c r="AW918" s="133"/>
      <c r="AX918" s="133"/>
      <c r="AY918" s="133"/>
      <c r="AZ918" s="133"/>
      <c r="BA918" s="133"/>
      <c r="BB918" s="133"/>
      <c r="BC918" s="133"/>
      <c r="BD918" s="133"/>
      <c r="BE918" s="133"/>
      <c r="BF918" s="133"/>
      <c r="BG918" s="133"/>
      <c r="BH918" s="133"/>
      <c r="BI918" s="133"/>
      <c r="BJ918" s="133"/>
      <c r="BK918" s="133"/>
      <c r="BL918" s="133"/>
      <c r="BM918" s="133"/>
      <c r="BN918" s="133"/>
      <c r="BO918" s="133"/>
      <c r="BP918" s="133"/>
      <c r="BQ918" s="133"/>
      <c r="BR918" s="133"/>
      <c r="BS918" s="133"/>
      <c r="BT918" s="133"/>
      <c r="BU918" s="133"/>
      <c r="BV918" s="133"/>
      <c r="BW918" s="133"/>
      <c r="BX918" s="133"/>
      <c r="BY918" s="133"/>
      <c r="BZ918" s="133"/>
      <c r="CA918" s="133"/>
      <c r="CB918" s="133"/>
      <c r="CC918" s="133"/>
      <c r="CD918" s="133"/>
      <c r="CE918" s="133"/>
      <c r="CF918" s="133"/>
      <c r="CG918" s="133"/>
      <c r="CH918" s="133"/>
      <c r="CI918" s="133"/>
      <c r="CJ918" s="133"/>
      <c r="CK918" s="133"/>
      <c r="CL918" s="133"/>
      <c r="CM918" s="133"/>
      <c r="CN918" s="133"/>
      <c r="CO918" s="133"/>
      <c r="CP918" s="133"/>
      <c r="CQ918" s="133"/>
      <c r="CR918" s="133"/>
      <c r="CS918" s="133"/>
      <c r="CT918" s="133"/>
      <c r="CU918" s="133"/>
      <c r="CV918" s="133"/>
      <c r="CW918" s="133"/>
      <c r="CX918" s="133"/>
      <c r="CY918" s="133"/>
      <c r="CZ918" s="133"/>
      <c r="DA918" s="133"/>
      <c r="DB918" s="133"/>
      <c r="DC918" s="133"/>
      <c r="DD918" s="133"/>
      <c r="DE918" s="133"/>
      <c r="DF918" s="133"/>
      <c r="DG918" s="133"/>
      <c r="DH918" s="133"/>
      <c r="DI918" s="133"/>
      <c r="DJ918" s="133"/>
      <c r="DK918" s="133"/>
      <c r="DL918" s="133"/>
      <c r="DM918" s="133"/>
      <c r="DN918" s="133"/>
      <c r="DO918" s="133"/>
      <c r="DP918" s="133"/>
      <c r="DQ918" s="133"/>
      <c r="DR918" s="133"/>
      <c r="DS918" s="133"/>
      <c r="DT918" s="133"/>
      <c r="DU918" s="133"/>
      <c r="DV918" s="133"/>
      <c r="DW918" s="133"/>
      <c r="DX918" s="133"/>
      <c r="DY918" s="133"/>
      <c r="DZ918" s="133"/>
      <c r="EA918" s="133"/>
      <c r="EB918" s="133"/>
      <c r="EC918" s="133"/>
      <c r="ED918" s="133"/>
      <c r="EE918" s="133"/>
      <c r="EF918" s="133"/>
      <c r="EG918" s="133"/>
      <c r="EH918" s="133"/>
      <c r="EI918" s="133"/>
      <c r="EJ918" s="133"/>
      <c r="EK918" s="133"/>
      <c r="EL918" s="133"/>
      <c r="EM918" s="133"/>
      <c r="EN918" s="133"/>
      <c r="EO918" s="133"/>
      <c r="EP918" s="133"/>
      <c r="EQ918" s="133"/>
      <c r="ER918" s="133"/>
      <c r="ES918" s="133"/>
      <c r="ET918" s="133"/>
      <c r="EU918" s="133"/>
      <c r="EV918" s="133"/>
      <c r="EW918" s="133"/>
      <c r="EX918" s="133"/>
      <c r="EY918" s="133"/>
      <c r="EZ918" s="133"/>
      <c r="FA918" s="133"/>
      <c r="FB918" s="133"/>
      <c r="FC918" s="133"/>
      <c r="FD918" s="133"/>
      <c r="FE918" s="133"/>
      <c r="FF918" s="133"/>
      <c r="FG918" s="133"/>
      <c r="FH918" s="133"/>
      <c r="FI918" s="133"/>
      <c r="FJ918" s="133"/>
      <c r="FK918" s="133"/>
      <c r="FL918" s="133"/>
      <c r="FM918" s="133"/>
      <c r="FN918" s="133"/>
      <c r="FO918" s="133"/>
      <c r="FP918" s="133"/>
      <c r="FQ918" s="133"/>
      <c r="FR918" s="133"/>
      <c r="FS918" s="133"/>
      <c r="FT918" s="133"/>
      <c r="FU918" s="133"/>
      <c r="FV918" s="133"/>
      <c r="FW918" s="133"/>
      <c r="FX918" s="133"/>
      <c r="FY918" s="133"/>
      <c r="FZ918" s="133"/>
      <c r="GA918" s="133"/>
      <c r="GB918" s="133"/>
      <c r="GC918" s="133"/>
      <c r="GD918" s="133"/>
      <c r="GE918" s="133"/>
      <c r="GF918" s="133"/>
      <c r="GG918" s="133"/>
      <c r="GH918" s="133"/>
      <c r="GI918" s="133"/>
      <c r="GJ918" s="133"/>
      <c r="GK918" s="133"/>
      <c r="GL918" s="133"/>
      <c r="GM918" s="133"/>
      <c r="GN918" s="133"/>
      <c r="GO918" s="133"/>
      <c r="GP918" s="133"/>
      <c r="GQ918" s="133"/>
      <c r="GR918" s="133"/>
      <c r="GS918" s="133"/>
    </row>
    <row r="919" spans="1:20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c r="AV919" s="133"/>
      <c r="AW919" s="133"/>
      <c r="AX919" s="133"/>
      <c r="AY919" s="133"/>
      <c r="AZ919" s="133"/>
      <c r="BA919" s="133"/>
      <c r="BB919" s="133"/>
      <c r="BC919" s="133"/>
      <c r="BD919" s="133"/>
      <c r="BE919" s="133"/>
      <c r="BF919" s="133"/>
      <c r="BG919" s="133"/>
      <c r="BH919" s="133"/>
      <c r="BI919" s="133"/>
      <c r="BJ919" s="133"/>
      <c r="BK919" s="133"/>
      <c r="BL919" s="133"/>
      <c r="BM919" s="133"/>
      <c r="BN919" s="133"/>
      <c r="BO919" s="133"/>
      <c r="BP919" s="133"/>
      <c r="BQ919" s="133"/>
      <c r="BR919" s="133"/>
      <c r="BS919" s="133"/>
      <c r="BT919" s="133"/>
      <c r="BU919" s="133"/>
      <c r="BV919" s="133"/>
      <c r="BW919" s="133"/>
      <c r="BX919" s="133"/>
      <c r="BY919" s="133"/>
      <c r="BZ919" s="133"/>
      <c r="CA919" s="133"/>
      <c r="CB919" s="133"/>
      <c r="CC919" s="133"/>
      <c r="CD919" s="133"/>
      <c r="CE919" s="133"/>
      <c r="CF919" s="133"/>
      <c r="CG919" s="133"/>
      <c r="CH919" s="133"/>
      <c r="CI919" s="133"/>
      <c r="CJ919" s="133"/>
      <c r="CK919" s="133"/>
      <c r="CL919" s="133"/>
      <c r="CM919" s="133"/>
      <c r="CN919" s="133"/>
      <c r="CO919" s="133"/>
      <c r="CP919" s="133"/>
      <c r="CQ919" s="133"/>
      <c r="CR919" s="133"/>
      <c r="CS919" s="133"/>
      <c r="CT919" s="133"/>
      <c r="CU919" s="133"/>
      <c r="CV919" s="133"/>
      <c r="CW919" s="133"/>
      <c r="CX919" s="133"/>
      <c r="CY919" s="133"/>
      <c r="CZ919" s="133"/>
      <c r="DA919" s="133"/>
      <c r="DB919" s="133"/>
      <c r="DC919" s="133"/>
      <c r="DD919" s="133"/>
      <c r="DE919" s="133"/>
      <c r="DF919" s="133"/>
      <c r="DG919" s="133"/>
      <c r="DH919" s="133"/>
      <c r="DI919" s="133"/>
      <c r="DJ919" s="133"/>
      <c r="DK919" s="133"/>
      <c r="DL919" s="133"/>
      <c r="DM919" s="133"/>
      <c r="DN919" s="133"/>
      <c r="DO919" s="133"/>
      <c r="DP919" s="133"/>
      <c r="DQ919" s="133"/>
      <c r="DR919" s="133"/>
      <c r="DS919" s="133"/>
      <c r="DT919" s="133"/>
      <c r="DU919" s="133"/>
      <c r="DV919" s="133"/>
      <c r="DW919" s="133"/>
      <c r="DX919" s="133"/>
      <c r="DY919" s="133"/>
      <c r="DZ919" s="133"/>
      <c r="EA919" s="133"/>
      <c r="EB919" s="133"/>
      <c r="EC919" s="133"/>
      <c r="ED919" s="133"/>
      <c r="EE919" s="133"/>
      <c r="EF919" s="133"/>
      <c r="EG919" s="133"/>
      <c r="EH919" s="133"/>
      <c r="EI919" s="133"/>
      <c r="EJ919" s="133"/>
      <c r="EK919" s="133"/>
      <c r="EL919" s="133"/>
      <c r="EM919" s="133"/>
      <c r="EN919" s="133"/>
      <c r="EO919" s="133"/>
      <c r="EP919" s="133"/>
      <c r="EQ919" s="133"/>
      <c r="ER919" s="133"/>
      <c r="ES919" s="133"/>
      <c r="ET919" s="133"/>
      <c r="EU919" s="133"/>
      <c r="EV919" s="133"/>
      <c r="EW919" s="133"/>
      <c r="EX919" s="133"/>
      <c r="EY919" s="133"/>
      <c r="EZ919" s="133"/>
      <c r="FA919" s="133"/>
      <c r="FB919" s="133"/>
      <c r="FC919" s="133"/>
      <c r="FD919" s="133"/>
      <c r="FE919" s="133"/>
      <c r="FF919" s="133"/>
      <c r="FG919" s="133"/>
      <c r="FH919" s="133"/>
      <c r="FI919" s="133"/>
      <c r="FJ919" s="133"/>
      <c r="FK919" s="133"/>
      <c r="FL919" s="133"/>
      <c r="FM919" s="133"/>
      <c r="FN919" s="133"/>
      <c r="FO919" s="133"/>
      <c r="FP919" s="133"/>
      <c r="FQ919" s="133"/>
      <c r="FR919" s="133"/>
      <c r="FS919" s="133"/>
      <c r="FT919" s="133"/>
      <c r="FU919" s="133"/>
      <c r="FV919" s="133"/>
      <c r="FW919" s="133"/>
      <c r="FX919" s="133"/>
      <c r="FY919" s="133"/>
      <c r="FZ919" s="133"/>
      <c r="GA919" s="133"/>
      <c r="GB919" s="133"/>
      <c r="GC919" s="133"/>
      <c r="GD919" s="133"/>
      <c r="GE919" s="133"/>
      <c r="GF919" s="133"/>
      <c r="GG919" s="133"/>
      <c r="GH919" s="133"/>
      <c r="GI919" s="133"/>
      <c r="GJ919" s="133"/>
      <c r="GK919" s="133"/>
      <c r="GL919" s="133"/>
      <c r="GM919" s="133"/>
      <c r="GN919" s="133"/>
      <c r="GO919" s="133"/>
      <c r="GP919" s="133"/>
      <c r="GQ919" s="133"/>
      <c r="GR919" s="133"/>
      <c r="GS919" s="133"/>
    </row>
    <row r="920" spans="1:20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c r="AY920" s="133"/>
      <c r="AZ920" s="133"/>
      <c r="BA920" s="133"/>
      <c r="BB920" s="133"/>
      <c r="BC920" s="133"/>
      <c r="BD920" s="133"/>
      <c r="BE920" s="133"/>
      <c r="BF920" s="133"/>
      <c r="BG920" s="133"/>
      <c r="BH920" s="133"/>
      <c r="BI920" s="133"/>
      <c r="BJ920" s="133"/>
      <c r="BK920" s="133"/>
      <c r="BL920" s="133"/>
      <c r="BM920" s="133"/>
      <c r="BN920" s="133"/>
      <c r="BO920" s="133"/>
      <c r="BP920" s="133"/>
      <c r="BQ920" s="133"/>
      <c r="BR920" s="133"/>
      <c r="BS920" s="133"/>
      <c r="BT920" s="133"/>
      <c r="BU920" s="133"/>
      <c r="BV920" s="133"/>
      <c r="BW920" s="133"/>
      <c r="BX920" s="133"/>
      <c r="BY920" s="133"/>
      <c r="BZ920" s="133"/>
      <c r="CA920" s="133"/>
      <c r="CB920" s="133"/>
      <c r="CC920" s="133"/>
      <c r="CD920" s="133"/>
      <c r="CE920" s="133"/>
      <c r="CF920" s="133"/>
      <c r="CG920" s="133"/>
      <c r="CH920" s="133"/>
      <c r="CI920" s="133"/>
      <c r="CJ920" s="133"/>
      <c r="CK920" s="133"/>
      <c r="CL920" s="133"/>
      <c r="CM920" s="133"/>
      <c r="CN920" s="133"/>
      <c r="CO920" s="133"/>
      <c r="CP920" s="133"/>
      <c r="CQ920" s="133"/>
      <c r="CR920" s="133"/>
      <c r="CS920" s="133"/>
      <c r="CT920" s="133"/>
      <c r="CU920" s="133"/>
      <c r="CV920" s="133"/>
      <c r="CW920" s="133"/>
      <c r="CX920" s="133"/>
      <c r="CY920" s="133"/>
      <c r="CZ920" s="133"/>
      <c r="DA920" s="133"/>
      <c r="DB920" s="133"/>
      <c r="DC920" s="133"/>
      <c r="DD920" s="133"/>
      <c r="DE920" s="133"/>
      <c r="DF920" s="133"/>
      <c r="DG920" s="133"/>
      <c r="DH920" s="133"/>
      <c r="DI920" s="133"/>
      <c r="DJ920" s="133"/>
      <c r="DK920" s="133"/>
      <c r="DL920" s="133"/>
      <c r="DM920" s="133"/>
      <c r="DN920" s="133"/>
      <c r="DO920" s="133"/>
      <c r="DP920" s="133"/>
      <c r="DQ920" s="133"/>
      <c r="DR920" s="133"/>
      <c r="DS920" s="133"/>
      <c r="DT920" s="133"/>
      <c r="DU920" s="133"/>
      <c r="DV920" s="133"/>
      <c r="DW920" s="133"/>
      <c r="DX920" s="133"/>
      <c r="DY920" s="133"/>
      <c r="DZ920" s="133"/>
      <c r="EA920" s="133"/>
      <c r="EB920" s="133"/>
      <c r="EC920" s="133"/>
      <c r="ED920" s="133"/>
      <c r="EE920" s="133"/>
      <c r="EF920" s="133"/>
      <c r="EG920" s="133"/>
      <c r="EH920" s="133"/>
      <c r="EI920" s="133"/>
      <c r="EJ920" s="133"/>
      <c r="EK920" s="133"/>
      <c r="EL920" s="133"/>
      <c r="EM920" s="133"/>
      <c r="EN920" s="133"/>
      <c r="EO920" s="133"/>
      <c r="EP920" s="133"/>
      <c r="EQ920" s="133"/>
      <c r="ER920" s="133"/>
      <c r="ES920" s="133"/>
      <c r="ET920" s="133"/>
      <c r="EU920" s="133"/>
      <c r="EV920" s="133"/>
      <c r="EW920" s="133"/>
      <c r="EX920" s="133"/>
      <c r="EY920" s="133"/>
      <c r="EZ920" s="133"/>
      <c r="FA920" s="133"/>
      <c r="FB920" s="133"/>
      <c r="FC920" s="133"/>
      <c r="FD920" s="133"/>
      <c r="FE920" s="133"/>
      <c r="FF920" s="133"/>
      <c r="FG920" s="133"/>
      <c r="FH920" s="133"/>
      <c r="FI920" s="133"/>
      <c r="FJ920" s="133"/>
      <c r="FK920" s="133"/>
      <c r="FL920" s="133"/>
      <c r="FM920" s="133"/>
      <c r="FN920" s="133"/>
      <c r="FO920" s="133"/>
      <c r="FP920" s="133"/>
      <c r="FQ920" s="133"/>
      <c r="FR920" s="133"/>
      <c r="FS920" s="133"/>
      <c r="FT920" s="133"/>
      <c r="FU920" s="133"/>
      <c r="FV920" s="133"/>
      <c r="FW920" s="133"/>
      <c r="FX920" s="133"/>
      <c r="FY920" s="133"/>
      <c r="FZ920" s="133"/>
      <c r="GA920" s="133"/>
      <c r="GB920" s="133"/>
      <c r="GC920" s="133"/>
      <c r="GD920" s="133"/>
      <c r="GE920" s="133"/>
      <c r="GF920" s="133"/>
      <c r="GG920" s="133"/>
      <c r="GH920" s="133"/>
      <c r="GI920" s="133"/>
      <c r="GJ920" s="133"/>
      <c r="GK920" s="133"/>
      <c r="GL920" s="133"/>
      <c r="GM920" s="133"/>
      <c r="GN920" s="133"/>
      <c r="GO920" s="133"/>
      <c r="GP920" s="133"/>
      <c r="GQ920" s="133"/>
      <c r="GR920" s="133"/>
      <c r="GS920" s="133"/>
    </row>
    <row r="921" spans="1:20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c r="AV921" s="133"/>
      <c r="AW921" s="133"/>
      <c r="AX921" s="133"/>
      <c r="AY921" s="133"/>
      <c r="AZ921" s="133"/>
      <c r="BA921" s="133"/>
      <c r="BB921" s="133"/>
      <c r="BC921" s="133"/>
      <c r="BD921" s="133"/>
      <c r="BE921" s="133"/>
      <c r="BF921" s="133"/>
      <c r="BG921" s="133"/>
      <c r="BH921" s="133"/>
      <c r="BI921" s="133"/>
      <c r="BJ921" s="133"/>
      <c r="BK921" s="133"/>
      <c r="BL921" s="133"/>
      <c r="BM921" s="133"/>
      <c r="BN921" s="133"/>
      <c r="BO921" s="133"/>
      <c r="BP921" s="133"/>
      <c r="BQ921" s="133"/>
      <c r="BR921" s="133"/>
      <c r="BS921" s="133"/>
      <c r="BT921" s="133"/>
      <c r="BU921" s="133"/>
      <c r="BV921" s="133"/>
      <c r="BW921" s="133"/>
      <c r="BX921" s="133"/>
      <c r="BY921" s="133"/>
      <c r="BZ921" s="133"/>
      <c r="CA921" s="133"/>
      <c r="CB921" s="133"/>
      <c r="CC921" s="133"/>
      <c r="CD921" s="133"/>
      <c r="CE921" s="133"/>
      <c r="CF921" s="133"/>
      <c r="CG921" s="133"/>
      <c r="CH921" s="133"/>
      <c r="CI921" s="133"/>
      <c r="CJ921" s="133"/>
      <c r="CK921" s="133"/>
      <c r="CL921" s="133"/>
      <c r="CM921" s="133"/>
      <c r="CN921" s="133"/>
      <c r="CO921" s="133"/>
      <c r="CP921" s="133"/>
      <c r="CQ921" s="133"/>
      <c r="CR921" s="133"/>
      <c r="CS921" s="133"/>
      <c r="CT921" s="133"/>
      <c r="CU921" s="133"/>
      <c r="CV921" s="133"/>
      <c r="CW921" s="133"/>
      <c r="CX921" s="133"/>
      <c r="CY921" s="133"/>
      <c r="CZ921" s="133"/>
      <c r="DA921" s="133"/>
      <c r="DB921" s="133"/>
      <c r="DC921" s="133"/>
      <c r="DD921" s="133"/>
      <c r="DE921" s="133"/>
      <c r="DF921" s="133"/>
      <c r="DG921" s="133"/>
      <c r="DH921" s="133"/>
      <c r="DI921" s="133"/>
      <c r="DJ921" s="133"/>
      <c r="DK921" s="133"/>
      <c r="DL921" s="133"/>
      <c r="DM921" s="133"/>
      <c r="DN921" s="133"/>
      <c r="DO921" s="133"/>
      <c r="DP921" s="133"/>
      <c r="DQ921" s="133"/>
      <c r="DR921" s="133"/>
      <c r="DS921" s="133"/>
      <c r="DT921" s="133"/>
      <c r="DU921" s="133"/>
      <c r="DV921" s="133"/>
      <c r="DW921" s="133"/>
      <c r="DX921" s="133"/>
      <c r="DY921" s="133"/>
      <c r="DZ921" s="133"/>
      <c r="EA921" s="133"/>
      <c r="EB921" s="133"/>
      <c r="EC921" s="133"/>
      <c r="ED921" s="133"/>
      <c r="EE921" s="133"/>
      <c r="EF921" s="133"/>
      <c r="EG921" s="133"/>
      <c r="EH921" s="133"/>
      <c r="EI921" s="133"/>
      <c r="EJ921" s="133"/>
      <c r="EK921" s="133"/>
      <c r="EL921" s="133"/>
      <c r="EM921" s="133"/>
      <c r="EN921" s="133"/>
      <c r="EO921" s="133"/>
      <c r="EP921" s="133"/>
      <c r="EQ921" s="133"/>
      <c r="ER921" s="133"/>
      <c r="ES921" s="133"/>
      <c r="ET921" s="133"/>
      <c r="EU921" s="133"/>
      <c r="EV921" s="133"/>
      <c r="EW921" s="133"/>
      <c r="EX921" s="133"/>
      <c r="EY921" s="133"/>
      <c r="EZ921" s="133"/>
      <c r="FA921" s="133"/>
      <c r="FB921" s="133"/>
      <c r="FC921" s="133"/>
      <c r="FD921" s="133"/>
      <c r="FE921" s="133"/>
      <c r="FF921" s="133"/>
      <c r="FG921" s="133"/>
      <c r="FH921" s="133"/>
      <c r="FI921" s="133"/>
      <c r="FJ921" s="133"/>
      <c r="FK921" s="133"/>
      <c r="FL921" s="133"/>
      <c r="FM921" s="133"/>
      <c r="FN921" s="133"/>
      <c r="FO921" s="133"/>
      <c r="FP921" s="133"/>
      <c r="FQ921" s="133"/>
      <c r="FR921" s="133"/>
      <c r="FS921" s="133"/>
      <c r="FT921" s="133"/>
      <c r="FU921" s="133"/>
      <c r="FV921" s="133"/>
      <c r="FW921" s="133"/>
      <c r="FX921" s="133"/>
      <c r="FY921" s="133"/>
      <c r="FZ921" s="133"/>
      <c r="GA921" s="133"/>
      <c r="GB921" s="133"/>
      <c r="GC921" s="133"/>
      <c r="GD921" s="133"/>
      <c r="GE921" s="133"/>
      <c r="GF921" s="133"/>
      <c r="GG921" s="133"/>
      <c r="GH921" s="133"/>
      <c r="GI921" s="133"/>
      <c r="GJ921" s="133"/>
      <c r="GK921" s="133"/>
      <c r="GL921" s="133"/>
      <c r="GM921" s="133"/>
      <c r="GN921" s="133"/>
      <c r="GO921" s="133"/>
      <c r="GP921" s="133"/>
      <c r="GQ921" s="133"/>
      <c r="GR921" s="133"/>
      <c r="GS921" s="133"/>
    </row>
    <row r="922" spans="1:20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c r="AV922" s="133"/>
      <c r="AW922" s="133"/>
      <c r="AX922" s="133"/>
      <c r="AY922" s="133"/>
      <c r="AZ922" s="133"/>
      <c r="BA922" s="133"/>
      <c r="BB922" s="133"/>
      <c r="BC922" s="133"/>
      <c r="BD922" s="133"/>
      <c r="BE922" s="133"/>
      <c r="BF922" s="133"/>
      <c r="BG922" s="133"/>
      <c r="BH922" s="133"/>
      <c r="BI922" s="133"/>
      <c r="BJ922" s="133"/>
      <c r="BK922" s="133"/>
      <c r="BL922" s="133"/>
      <c r="BM922" s="133"/>
      <c r="BN922" s="133"/>
      <c r="BO922" s="133"/>
      <c r="BP922" s="133"/>
      <c r="BQ922" s="133"/>
      <c r="BR922" s="133"/>
      <c r="BS922" s="133"/>
      <c r="BT922" s="133"/>
      <c r="BU922" s="133"/>
      <c r="BV922" s="133"/>
      <c r="BW922" s="133"/>
      <c r="BX922" s="133"/>
      <c r="BY922" s="133"/>
      <c r="BZ922" s="133"/>
      <c r="CA922" s="133"/>
      <c r="CB922" s="133"/>
      <c r="CC922" s="133"/>
      <c r="CD922" s="133"/>
      <c r="CE922" s="133"/>
      <c r="CF922" s="133"/>
      <c r="CG922" s="133"/>
      <c r="CH922" s="133"/>
      <c r="CI922" s="133"/>
      <c r="CJ922" s="133"/>
      <c r="CK922" s="133"/>
      <c r="CL922" s="133"/>
      <c r="CM922" s="133"/>
      <c r="CN922" s="133"/>
      <c r="CO922" s="133"/>
      <c r="CP922" s="133"/>
      <c r="CQ922" s="133"/>
      <c r="CR922" s="133"/>
      <c r="CS922" s="133"/>
      <c r="CT922" s="133"/>
      <c r="CU922" s="133"/>
      <c r="CV922" s="133"/>
      <c r="CW922" s="133"/>
      <c r="CX922" s="133"/>
      <c r="CY922" s="133"/>
      <c r="CZ922" s="133"/>
      <c r="DA922" s="133"/>
      <c r="DB922" s="133"/>
      <c r="DC922" s="133"/>
      <c r="DD922" s="133"/>
      <c r="DE922" s="133"/>
      <c r="DF922" s="133"/>
      <c r="DG922" s="133"/>
      <c r="DH922" s="133"/>
      <c r="DI922" s="133"/>
      <c r="DJ922" s="133"/>
      <c r="DK922" s="133"/>
      <c r="DL922" s="133"/>
      <c r="DM922" s="133"/>
      <c r="DN922" s="133"/>
      <c r="DO922" s="133"/>
      <c r="DP922" s="133"/>
      <c r="DQ922" s="133"/>
      <c r="DR922" s="133"/>
      <c r="DS922" s="133"/>
      <c r="DT922" s="133"/>
      <c r="DU922" s="133"/>
      <c r="DV922" s="133"/>
      <c r="DW922" s="133"/>
      <c r="DX922" s="133"/>
      <c r="DY922" s="133"/>
      <c r="DZ922" s="133"/>
      <c r="EA922" s="133"/>
      <c r="EB922" s="133"/>
      <c r="EC922" s="133"/>
      <c r="ED922" s="133"/>
      <c r="EE922" s="133"/>
      <c r="EF922" s="133"/>
      <c r="EG922" s="133"/>
      <c r="EH922" s="133"/>
      <c r="EI922" s="133"/>
      <c r="EJ922" s="133"/>
      <c r="EK922" s="133"/>
      <c r="EL922" s="133"/>
      <c r="EM922" s="133"/>
      <c r="EN922" s="133"/>
      <c r="EO922" s="133"/>
      <c r="EP922" s="133"/>
      <c r="EQ922" s="133"/>
      <c r="ER922" s="133"/>
      <c r="ES922" s="133"/>
      <c r="ET922" s="133"/>
      <c r="EU922" s="133"/>
      <c r="EV922" s="133"/>
      <c r="EW922" s="133"/>
      <c r="EX922" s="133"/>
      <c r="EY922" s="133"/>
      <c r="EZ922" s="133"/>
      <c r="FA922" s="133"/>
      <c r="FB922" s="133"/>
      <c r="FC922" s="133"/>
      <c r="FD922" s="133"/>
      <c r="FE922" s="133"/>
      <c r="FF922" s="133"/>
      <c r="FG922" s="133"/>
      <c r="FH922" s="133"/>
      <c r="FI922" s="133"/>
      <c r="FJ922" s="133"/>
      <c r="FK922" s="133"/>
      <c r="FL922" s="133"/>
      <c r="FM922" s="133"/>
      <c r="FN922" s="133"/>
      <c r="FO922" s="133"/>
      <c r="FP922" s="133"/>
      <c r="FQ922" s="133"/>
      <c r="FR922" s="133"/>
      <c r="FS922" s="133"/>
      <c r="FT922" s="133"/>
      <c r="FU922" s="133"/>
      <c r="FV922" s="133"/>
      <c r="FW922" s="133"/>
      <c r="FX922" s="133"/>
      <c r="FY922" s="133"/>
      <c r="FZ922" s="133"/>
      <c r="GA922" s="133"/>
      <c r="GB922" s="133"/>
      <c r="GC922" s="133"/>
      <c r="GD922" s="133"/>
      <c r="GE922" s="133"/>
      <c r="GF922" s="133"/>
      <c r="GG922" s="133"/>
      <c r="GH922" s="133"/>
      <c r="GI922" s="133"/>
      <c r="GJ922" s="133"/>
      <c r="GK922" s="133"/>
      <c r="GL922" s="133"/>
      <c r="GM922" s="133"/>
      <c r="GN922" s="133"/>
      <c r="GO922" s="133"/>
      <c r="GP922" s="133"/>
      <c r="GQ922" s="133"/>
      <c r="GR922" s="133"/>
      <c r="GS922" s="133"/>
    </row>
    <row r="923" spans="1:20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c r="AV923" s="133"/>
      <c r="AW923" s="133"/>
      <c r="AX923" s="133"/>
      <c r="AY923" s="133"/>
      <c r="AZ923" s="133"/>
      <c r="BA923" s="133"/>
      <c r="BB923" s="133"/>
      <c r="BC923" s="133"/>
      <c r="BD923" s="133"/>
      <c r="BE923" s="133"/>
      <c r="BF923" s="133"/>
      <c r="BG923" s="133"/>
      <c r="BH923" s="133"/>
      <c r="BI923" s="133"/>
      <c r="BJ923" s="133"/>
      <c r="BK923" s="133"/>
      <c r="BL923" s="133"/>
      <c r="BM923" s="133"/>
      <c r="BN923" s="133"/>
      <c r="BO923" s="133"/>
      <c r="BP923" s="133"/>
      <c r="BQ923" s="133"/>
      <c r="BR923" s="133"/>
      <c r="BS923" s="133"/>
      <c r="BT923" s="133"/>
      <c r="BU923" s="133"/>
      <c r="BV923" s="133"/>
      <c r="BW923" s="133"/>
      <c r="BX923" s="133"/>
      <c r="BY923" s="133"/>
      <c r="BZ923" s="133"/>
      <c r="CA923" s="133"/>
      <c r="CB923" s="133"/>
      <c r="CC923" s="133"/>
      <c r="CD923" s="133"/>
      <c r="CE923" s="133"/>
      <c r="CF923" s="133"/>
      <c r="CG923" s="133"/>
      <c r="CH923" s="133"/>
      <c r="CI923" s="133"/>
      <c r="CJ923" s="133"/>
      <c r="CK923" s="133"/>
      <c r="CL923" s="133"/>
      <c r="CM923" s="133"/>
      <c r="CN923" s="133"/>
      <c r="CO923" s="133"/>
      <c r="CP923" s="133"/>
      <c r="CQ923" s="133"/>
      <c r="CR923" s="133"/>
      <c r="CS923" s="133"/>
      <c r="CT923" s="133"/>
      <c r="CU923" s="133"/>
      <c r="CV923" s="133"/>
      <c r="CW923" s="133"/>
      <c r="CX923" s="133"/>
      <c r="CY923" s="133"/>
      <c r="CZ923" s="133"/>
      <c r="DA923" s="133"/>
      <c r="DB923" s="133"/>
      <c r="DC923" s="133"/>
      <c r="DD923" s="133"/>
      <c r="DE923" s="133"/>
      <c r="DF923" s="133"/>
      <c r="DG923" s="133"/>
      <c r="DH923" s="133"/>
      <c r="DI923" s="133"/>
      <c r="DJ923" s="133"/>
      <c r="DK923" s="133"/>
      <c r="DL923" s="133"/>
      <c r="DM923" s="133"/>
      <c r="DN923" s="133"/>
      <c r="DO923" s="133"/>
      <c r="DP923" s="133"/>
      <c r="DQ923" s="133"/>
      <c r="DR923" s="133"/>
      <c r="DS923" s="133"/>
      <c r="DT923" s="133"/>
      <c r="DU923" s="133"/>
      <c r="DV923" s="133"/>
      <c r="DW923" s="133"/>
      <c r="DX923" s="133"/>
      <c r="DY923" s="133"/>
      <c r="DZ923" s="133"/>
      <c r="EA923" s="133"/>
      <c r="EB923" s="133"/>
      <c r="EC923" s="133"/>
      <c r="ED923" s="133"/>
      <c r="EE923" s="133"/>
      <c r="EF923" s="133"/>
      <c r="EG923" s="133"/>
      <c r="EH923" s="133"/>
      <c r="EI923" s="133"/>
      <c r="EJ923" s="133"/>
      <c r="EK923" s="133"/>
      <c r="EL923" s="133"/>
      <c r="EM923" s="133"/>
      <c r="EN923" s="133"/>
      <c r="EO923" s="133"/>
      <c r="EP923" s="133"/>
      <c r="EQ923" s="133"/>
      <c r="ER923" s="133"/>
      <c r="ES923" s="133"/>
      <c r="ET923" s="133"/>
      <c r="EU923" s="133"/>
      <c r="EV923" s="133"/>
      <c r="EW923" s="133"/>
      <c r="EX923" s="133"/>
      <c r="EY923" s="133"/>
      <c r="EZ923" s="133"/>
      <c r="FA923" s="133"/>
      <c r="FB923" s="133"/>
      <c r="FC923" s="133"/>
      <c r="FD923" s="133"/>
      <c r="FE923" s="133"/>
      <c r="FF923" s="133"/>
      <c r="FG923" s="133"/>
      <c r="FH923" s="133"/>
      <c r="FI923" s="133"/>
      <c r="FJ923" s="133"/>
      <c r="FK923" s="133"/>
      <c r="FL923" s="133"/>
      <c r="FM923" s="133"/>
      <c r="FN923" s="133"/>
      <c r="FO923" s="133"/>
      <c r="FP923" s="133"/>
      <c r="FQ923" s="133"/>
      <c r="FR923" s="133"/>
      <c r="FS923" s="133"/>
      <c r="FT923" s="133"/>
      <c r="FU923" s="133"/>
      <c r="FV923" s="133"/>
      <c r="FW923" s="133"/>
      <c r="FX923" s="133"/>
      <c r="FY923" s="133"/>
      <c r="FZ923" s="133"/>
      <c r="GA923" s="133"/>
      <c r="GB923" s="133"/>
      <c r="GC923" s="133"/>
      <c r="GD923" s="133"/>
      <c r="GE923" s="133"/>
      <c r="GF923" s="133"/>
      <c r="GG923" s="133"/>
      <c r="GH923" s="133"/>
      <c r="GI923" s="133"/>
      <c r="GJ923" s="133"/>
      <c r="GK923" s="133"/>
      <c r="GL923" s="133"/>
      <c r="GM923" s="133"/>
      <c r="GN923" s="133"/>
      <c r="GO923" s="133"/>
      <c r="GP923" s="133"/>
      <c r="GQ923" s="133"/>
      <c r="GR923" s="133"/>
      <c r="GS923" s="133"/>
    </row>
    <row r="924" spans="1:20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c r="AV924" s="133"/>
      <c r="AW924" s="133"/>
      <c r="AX924" s="133"/>
      <c r="AY924" s="133"/>
      <c r="AZ924" s="133"/>
      <c r="BA924" s="133"/>
      <c r="BB924" s="133"/>
      <c r="BC924" s="133"/>
      <c r="BD924" s="133"/>
      <c r="BE924" s="133"/>
      <c r="BF924" s="133"/>
      <c r="BG924" s="133"/>
      <c r="BH924" s="133"/>
      <c r="BI924" s="133"/>
      <c r="BJ924" s="133"/>
      <c r="BK924" s="133"/>
      <c r="BL924" s="133"/>
      <c r="BM924" s="133"/>
      <c r="BN924" s="133"/>
      <c r="BO924" s="133"/>
      <c r="BP924" s="133"/>
      <c r="BQ924" s="133"/>
      <c r="BR924" s="133"/>
      <c r="BS924" s="133"/>
      <c r="BT924" s="133"/>
      <c r="BU924" s="133"/>
      <c r="BV924" s="133"/>
      <c r="BW924" s="133"/>
      <c r="BX924" s="133"/>
      <c r="BY924" s="133"/>
      <c r="BZ924" s="133"/>
      <c r="CA924" s="133"/>
      <c r="CB924" s="133"/>
      <c r="CC924" s="133"/>
      <c r="CD924" s="133"/>
      <c r="CE924" s="133"/>
      <c r="CF924" s="133"/>
      <c r="CG924" s="133"/>
      <c r="CH924" s="133"/>
      <c r="CI924" s="133"/>
      <c r="CJ924" s="133"/>
      <c r="CK924" s="133"/>
      <c r="CL924" s="133"/>
      <c r="CM924" s="133"/>
      <c r="CN924" s="133"/>
      <c r="CO924" s="133"/>
      <c r="CP924" s="133"/>
      <c r="CQ924" s="133"/>
      <c r="CR924" s="133"/>
      <c r="CS924" s="133"/>
      <c r="CT924" s="133"/>
      <c r="CU924" s="133"/>
      <c r="CV924" s="133"/>
      <c r="CW924" s="133"/>
      <c r="CX924" s="133"/>
      <c r="CY924" s="133"/>
      <c r="CZ924" s="133"/>
      <c r="DA924" s="133"/>
      <c r="DB924" s="133"/>
      <c r="DC924" s="133"/>
      <c r="DD924" s="133"/>
      <c r="DE924" s="133"/>
      <c r="DF924" s="133"/>
      <c r="DG924" s="133"/>
      <c r="DH924" s="133"/>
      <c r="DI924" s="133"/>
      <c r="DJ924" s="133"/>
      <c r="DK924" s="133"/>
      <c r="DL924" s="133"/>
      <c r="DM924" s="133"/>
      <c r="DN924" s="133"/>
      <c r="DO924" s="133"/>
      <c r="DP924" s="133"/>
      <c r="DQ924" s="133"/>
      <c r="DR924" s="133"/>
      <c r="DS924" s="133"/>
      <c r="DT924" s="133"/>
      <c r="DU924" s="133"/>
      <c r="DV924" s="133"/>
      <c r="DW924" s="133"/>
      <c r="DX924" s="133"/>
      <c r="DY924" s="133"/>
      <c r="DZ924" s="133"/>
      <c r="EA924" s="133"/>
      <c r="EB924" s="133"/>
      <c r="EC924" s="133"/>
      <c r="ED924" s="133"/>
      <c r="EE924" s="133"/>
      <c r="EF924" s="133"/>
      <c r="EG924" s="133"/>
      <c r="EH924" s="133"/>
      <c r="EI924" s="133"/>
      <c r="EJ924" s="133"/>
      <c r="EK924" s="133"/>
      <c r="EL924" s="133"/>
      <c r="EM924" s="133"/>
      <c r="EN924" s="133"/>
      <c r="EO924" s="133"/>
      <c r="EP924" s="133"/>
      <c r="EQ924" s="133"/>
      <c r="ER924" s="133"/>
      <c r="ES924" s="133"/>
      <c r="ET924" s="133"/>
      <c r="EU924" s="133"/>
      <c r="EV924" s="133"/>
      <c r="EW924" s="133"/>
      <c r="EX924" s="133"/>
      <c r="EY924" s="133"/>
      <c r="EZ924" s="133"/>
      <c r="FA924" s="133"/>
      <c r="FB924" s="133"/>
      <c r="FC924" s="133"/>
      <c r="FD924" s="133"/>
      <c r="FE924" s="133"/>
      <c r="FF924" s="133"/>
      <c r="FG924" s="133"/>
      <c r="FH924" s="133"/>
      <c r="FI924" s="133"/>
      <c r="FJ924" s="133"/>
      <c r="FK924" s="133"/>
      <c r="FL924" s="133"/>
      <c r="FM924" s="133"/>
      <c r="FN924" s="133"/>
      <c r="FO924" s="133"/>
      <c r="FP924" s="133"/>
      <c r="FQ924" s="133"/>
      <c r="FR924" s="133"/>
      <c r="FS924" s="133"/>
      <c r="FT924" s="133"/>
      <c r="FU924" s="133"/>
      <c r="FV924" s="133"/>
      <c r="FW924" s="133"/>
      <c r="FX924" s="133"/>
      <c r="FY924" s="133"/>
      <c r="FZ924" s="133"/>
      <c r="GA924" s="133"/>
      <c r="GB924" s="133"/>
      <c r="GC924" s="133"/>
      <c r="GD924" s="133"/>
      <c r="GE924" s="133"/>
      <c r="GF924" s="133"/>
      <c r="GG924" s="133"/>
      <c r="GH924" s="133"/>
      <c r="GI924" s="133"/>
      <c r="GJ924" s="133"/>
      <c r="GK924" s="133"/>
      <c r="GL924" s="133"/>
      <c r="GM924" s="133"/>
      <c r="GN924" s="133"/>
      <c r="GO924" s="133"/>
      <c r="GP924" s="133"/>
      <c r="GQ924" s="133"/>
      <c r="GR924" s="133"/>
      <c r="GS924" s="133"/>
    </row>
    <row r="925" spans="1:20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c r="AV925" s="133"/>
      <c r="AW925" s="133"/>
      <c r="AX925" s="133"/>
      <c r="AY925" s="133"/>
      <c r="AZ925" s="133"/>
      <c r="BA925" s="133"/>
      <c r="BB925" s="133"/>
      <c r="BC925" s="133"/>
      <c r="BD925" s="133"/>
      <c r="BE925" s="133"/>
      <c r="BF925" s="133"/>
      <c r="BG925" s="133"/>
      <c r="BH925" s="133"/>
      <c r="BI925" s="133"/>
      <c r="BJ925" s="133"/>
      <c r="BK925" s="133"/>
      <c r="BL925" s="133"/>
      <c r="BM925" s="133"/>
      <c r="BN925" s="133"/>
      <c r="BO925" s="133"/>
      <c r="BP925" s="133"/>
      <c r="BQ925" s="133"/>
      <c r="BR925" s="133"/>
      <c r="BS925" s="133"/>
      <c r="BT925" s="133"/>
      <c r="BU925" s="133"/>
      <c r="BV925" s="133"/>
      <c r="BW925" s="133"/>
      <c r="BX925" s="133"/>
      <c r="BY925" s="133"/>
      <c r="BZ925" s="133"/>
      <c r="CA925" s="133"/>
      <c r="CB925" s="133"/>
      <c r="CC925" s="133"/>
      <c r="CD925" s="133"/>
      <c r="CE925" s="133"/>
      <c r="CF925" s="133"/>
      <c r="CG925" s="133"/>
      <c r="CH925" s="133"/>
      <c r="CI925" s="133"/>
      <c r="CJ925" s="133"/>
      <c r="CK925" s="133"/>
      <c r="CL925" s="133"/>
      <c r="CM925" s="133"/>
      <c r="CN925" s="133"/>
      <c r="CO925" s="133"/>
      <c r="CP925" s="133"/>
      <c r="CQ925" s="133"/>
      <c r="CR925" s="133"/>
      <c r="CS925" s="133"/>
      <c r="CT925" s="133"/>
      <c r="CU925" s="133"/>
      <c r="CV925" s="133"/>
      <c r="CW925" s="133"/>
      <c r="CX925" s="133"/>
      <c r="CY925" s="133"/>
      <c r="CZ925" s="133"/>
      <c r="DA925" s="133"/>
      <c r="DB925" s="133"/>
      <c r="DC925" s="133"/>
      <c r="DD925" s="133"/>
      <c r="DE925" s="133"/>
      <c r="DF925" s="133"/>
      <c r="DG925" s="133"/>
      <c r="DH925" s="133"/>
      <c r="DI925" s="133"/>
      <c r="DJ925" s="133"/>
      <c r="DK925" s="133"/>
      <c r="DL925" s="133"/>
      <c r="DM925" s="133"/>
      <c r="DN925" s="133"/>
      <c r="DO925" s="133"/>
      <c r="DP925" s="133"/>
      <c r="DQ925" s="133"/>
      <c r="DR925" s="133"/>
      <c r="DS925" s="133"/>
      <c r="DT925" s="133"/>
      <c r="DU925" s="133"/>
      <c r="DV925" s="133"/>
      <c r="DW925" s="133"/>
      <c r="DX925" s="133"/>
      <c r="DY925" s="133"/>
      <c r="DZ925" s="133"/>
      <c r="EA925" s="133"/>
      <c r="EB925" s="133"/>
      <c r="EC925" s="133"/>
      <c r="ED925" s="133"/>
      <c r="EE925" s="133"/>
      <c r="EF925" s="133"/>
      <c r="EG925" s="133"/>
      <c r="EH925" s="133"/>
      <c r="EI925" s="133"/>
      <c r="EJ925" s="133"/>
      <c r="EK925" s="133"/>
      <c r="EL925" s="133"/>
      <c r="EM925" s="133"/>
      <c r="EN925" s="133"/>
      <c r="EO925" s="133"/>
      <c r="EP925" s="133"/>
      <c r="EQ925" s="133"/>
      <c r="ER925" s="133"/>
      <c r="ES925" s="133"/>
      <c r="ET925" s="133"/>
      <c r="EU925" s="133"/>
      <c r="EV925" s="133"/>
      <c r="EW925" s="133"/>
      <c r="EX925" s="133"/>
      <c r="EY925" s="133"/>
      <c r="EZ925" s="133"/>
      <c r="FA925" s="133"/>
      <c r="FB925" s="133"/>
      <c r="FC925" s="133"/>
      <c r="FD925" s="133"/>
      <c r="FE925" s="133"/>
      <c r="FF925" s="133"/>
      <c r="FG925" s="133"/>
      <c r="FH925" s="133"/>
      <c r="FI925" s="133"/>
      <c r="FJ925" s="133"/>
      <c r="FK925" s="133"/>
      <c r="FL925" s="133"/>
      <c r="FM925" s="133"/>
      <c r="FN925" s="133"/>
      <c r="FO925" s="133"/>
      <c r="FP925" s="133"/>
      <c r="FQ925" s="133"/>
      <c r="FR925" s="133"/>
      <c r="FS925" s="133"/>
      <c r="FT925" s="133"/>
      <c r="FU925" s="133"/>
      <c r="FV925" s="133"/>
      <c r="FW925" s="133"/>
      <c r="FX925" s="133"/>
      <c r="FY925" s="133"/>
      <c r="FZ925" s="133"/>
      <c r="GA925" s="133"/>
      <c r="GB925" s="133"/>
      <c r="GC925" s="133"/>
      <c r="GD925" s="133"/>
      <c r="GE925" s="133"/>
      <c r="GF925" s="133"/>
      <c r="GG925" s="133"/>
      <c r="GH925" s="133"/>
      <c r="GI925" s="133"/>
      <c r="GJ925" s="133"/>
      <c r="GK925" s="133"/>
      <c r="GL925" s="133"/>
      <c r="GM925" s="133"/>
      <c r="GN925" s="133"/>
      <c r="GO925" s="133"/>
      <c r="GP925" s="133"/>
      <c r="GQ925" s="133"/>
      <c r="GR925" s="133"/>
      <c r="GS925" s="133"/>
    </row>
    <row r="926" spans="1:20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c r="AV926" s="133"/>
      <c r="AW926" s="133"/>
      <c r="AX926" s="133"/>
      <c r="AY926" s="133"/>
      <c r="AZ926" s="133"/>
      <c r="BA926" s="133"/>
      <c r="BB926" s="133"/>
      <c r="BC926" s="133"/>
      <c r="BD926" s="133"/>
      <c r="BE926" s="133"/>
      <c r="BF926" s="133"/>
      <c r="BG926" s="133"/>
      <c r="BH926" s="133"/>
      <c r="BI926" s="133"/>
      <c r="BJ926" s="133"/>
      <c r="BK926" s="133"/>
      <c r="BL926" s="133"/>
      <c r="BM926" s="133"/>
      <c r="BN926" s="133"/>
      <c r="BO926" s="133"/>
      <c r="BP926" s="133"/>
      <c r="BQ926" s="133"/>
      <c r="BR926" s="133"/>
      <c r="BS926" s="133"/>
      <c r="BT926" s="133"/>
      <c r="BU926" s="133"/>
      <c r="BV926" s="133"/>
      <c r="BW926" s="133"/>
      <c r="BX926" s="133"/>
      <c r="BY926" s="133"/>
      <c r="BZ926" s="133"/>
      <c r="CA926" s="133"/>
      <c r="CB926" s="133"/>
      <c r="CC926" s="133"/>
      <c r="CD926" s="133"/>
      <c r="CE926" s="133"/>
      <c r="CF926" s="133"/>
      <c r="CG926" s="133"/>
      <c r="CH926" s="133"/>
      <c r="CI926" s="133"/>
      <c r="CJ926" s="133"/>
      <c r="CK926" s="133"/>
      <c r="CL926" s="133"/>
      <c r="CM926" s="133"/>
      <c r="CN926" s="133"/>
      <c r="CO926" s="133"/>
      <c r="CP926" s="133"/>
      <c r="CQ926" s="133"/>
      <c r="CR926" s="133"/>
      <c r="CS926" s="133"/>
      <c r="CT926" s="133"/>
      <c r="CU926" s="133"/>
      <c r="CV926" s="133"/>
      <c r="CW926" s="133"/>
      <c r="CX926" s="133"/>
      <c r="CY926" s="133"/>
      <c r="CZ926" s="133"/>
      <c r="DA926" s="133"/>
      <c r="DB926" s="133"/>
      <c r="DC926" s="133"/>
      <c r="DD926" s="133"/>
      <c r="DE926" s="133"/>
      <c r="DF926" s="133"/>
      <c r="DG926" s="133"/>
      <c r="DH926" s="133"/>
      <c r="DI926" s="133"/>
      <c r="DJ926" s="133"/>
      <c r="DK926" s="133"/>
      <c r="DL926" s="133"/>
      <c r="DM926" s="133"/>
      <c r="DN926" s="133"/>
      <c r="DO926" s="133"/>
      <c r="DP926" s="133"/>
      <c r="DQ926" s="133"/>
      <c r="DR926" s="133"/>
      <c r="DS926" s="133"/>
      <c r="DT926" s="133"/>
      <c r="DU926" s="133"/>
      <c r="DV926" s="133"/>
      <c r="DW926" s="133"/>
      <c r="DX926" s="133"/>
      <c r="DY926" s="133"/>
      <c r="DZ926" s="133"/>
      <c r="EA926" s="133"/>
      <c r="EB926" s="133"/>
      <c r="EC926" s="133"/>
      <c r="ED926" s="133"/>
      <c r="EE926" s="133"/>
      <c r="EF926" s="133"/>
      <c r="EG926" s="133"/>
      <c r="EH926" s="133"/>
      <c r="EI926" s="133"/>
      <c r="EJ926" s="133"/>
      <c r="EK926" s="133"/>
      <c r="EL926" s="133"/>
      <c r="EM926" s="133"/>
      <c r="EN926" s="133"/>
      <c r="EO926" s="133"/>
      <c r="EP926" s="133"/>
      <c r="EQ926" s="133"/>
      <c r="ER926" s="133"/>
      <c r="ES926" s="133"/>
      <c r="ET926" s="133"/>
      <c r="EU926" s="133"/>
      <c r="EV926" s="133"/>
      <c r="EW926" s="133"/>
      <c r="EX926" s="133"/>
      <c r="EY926" s="133"/>
      <c r="EZ926" s="133"/>
      <c r="FA926" s="133"/>
      <c r="FB926" s="133"/>
      <c r="FC926" s="133"/>
      <c r="FD926" s="133"/>
      <c r="FE926" s="133"/>
      <c r="FF926" s="133"/>
      <c r="FG926" s="133"/>
      <c r="FH926" s="133"/>
      <c r="FI926" s="133"/>
      <c r="FJ926" s="133"/>
      <c r="FK926" s="133"/>
      <c r="FL926" s="133"/>
      <c r="FM926" s="133"/>
      <c r="FN926" s="133"/>
      <c r="FO926" s="133"/>
      <c r="FP926" s="133"/>
      <c r="FQ926" s="133"/>
      <c r="FR926" s="133"/>
      <c r="FS926" s="133"/>
      <c r="FT926" s="133"/>
      <c r="FU926" s="133"/>
      <c r="FV926" s="133"/>
      <c r="FW926" s="133"/>
      <c r="FX926" s="133"/>
      <c r="FY926" s="133"/>
      <c r="FZ926" s="133"/>
      <c r="GA926" s="133"/>
      <c r="GB926" s="133"/>
      <c r="GC926" s="133"/>
      <c r="GD926" s="133"/>
      <c r="GE926" s="133"/>
      <c r="GF926" s="133"/>
      <c r="GG926" s="133"/>
      <c r="GH926" s="133"/>
      <c r="GI926" s="133"/>
      <c r="GJ926" s="133"/>
      <c r="GK926" s="133"/>
      <c r="GL926" s="133"/>
      <c r="GM926" s="133"/>
      <c r="GN926" s="133"/>
      <c r="GO926" s="133"/>
      <c r="GP926" s="133"/>
      <c r="GQ926" s="133"/>
      <c r="GR926" s="133"/>
      <c r="GS926" s="133"/>
    </row>
    <row r="927" spans="1:20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c r="AV927" s="133"/>
      <c r="AW927" s="133"/>
      <c r="AX927" s="133"/>
      <c r="AY927" s="133"/>
      <c r="AZ927" s="133"/>
      <c r="BA927" s="133"/>
      <c r="BB927" s="133"/>
      <c r="BC927" s="133"/>
      <c r="BD927" s="133"/>
      <c r="BE927" s="133"/>
      <c r="BF927" s="133"/>
      <c r="BG927" s="133"/>
      <c r="BH927" s="133"/>
      <c r="BI927" s="133"/>
      <c r="BJ927" s="133"/>
      <c r="BK927" s="133"/>
      <c r="BL927" s="133"/>
      <c r="BM927" s="133"/>
      <c r="BN927" s="133"/>
      <c r="BO927" s="133"/>
      <c r="BP927" s="133"/>
      <c r="BQ927" s="133"/>
      <c r="BR927" s="133"/>
      <c r="BS927" s="133"/>
      <c r="BT927" s="133"/>
      <c r="BU927" s="133"/>
      <c r="BV927" s="133"/>
      <c r="BW927" s="133"/>
      <c r="BX927" s="133"/>
      <c r="BY927" s="133"/>
      <c r="BZ927" s="133"/>
      <c r="CA927" s="133"/>
      <c r="CB927" s="133"/>
      <c r="CC927" s="133"/>
      <c r="CD927" s="133"/>
      <c r="CE927" s="133"/>
      <c r="CF927" s="133"/>
      <c r="CG927" s="133"/>
      <c r="CH927" s="133"/>
      <c r="CI927" s="133"/>
      <c r="CJ927" s="133"/>
      <c r="CK927" s="133"/>
      <c r="CL927" s="133"/>
      <c r="CM927" s="133"/>
      <c r="CN927" s="133"/>
      <c r="CO927" s="133"/>
      <c r="CP927" s="133"/>
      <c r="CQ927" s="133"/>
      <c r="CR927" s="133"/>
      <c r="CS927" s="133"/>
      <c r="CT927" s="133"/>
      <c r="CU927" s="133"/>
      <c r="CV927" s="133"/>
      <c r="CW927" s="133"/>
      <c r="CX927" s="133"/>
      <c r="CY927" s="133"/>
      <c r="CZ927" s="133"/>
      <c r="DA927" s="133"/>
      <c r="DB927" s="133"/>
      <c r="DC927" s="133"/>
      <c r="DD927" s="133"/>
      <c r="DE927" s="133"/>
      <c r="DF927" s="133"/>
      <c r="DG927" s="133"/>
      <c r="DH927" s="133"/>
      <c r="DI927" s="133"/>
      <c r="DJ927" s="133"/>
      <c r="DK927" s="133"/>
      <c r="DL927" s="133"/>
      <c r="DM927" s="133"/>
      <c r="DN927" s="133"/>
      <c r="DO927" s="133"/>
      <c r="DP927" s="133"/>
      <c r="DQ927" s="133"/>
      <c r="DR927" s="133"/>
      <c r="DS927" s="133"/>
      <c r="DT927" s="133"/>
      <c r="DU927" s="133"/>
      <c r="DV927" s="133"/>
      <c r="DW927" s="133"/>
      <c r="DX927" s="133"/>
      <c r="DY927" s="133"/>
      <c r="DZ927" s="133"/>
      <c r="EA927" s="133"/>
      <c r="EB927" s="133"/>
      <c r="EC927" s="133"/>
      <c r="ED927" s="133"/>
      <c r="EE927" s="133"/>
      <c r="EF927" s="133"/>
      <c r="EG927" s="133"/>
      <c r="EH927" s="133"/>
      <c r="EI927" s="133"/>
      <c r="EJ927" s="133"/>
      <c r="EK927" s="133"/>
      <c r="EL927" s="133"/>
      <c r="EM927" s="133"/>
      <c r="EN927" s="133"/>
      <c r="EO927" s="133"/>
      <c r="EP927" s="133"/>
      <c r="EQ927" s="133"/>
      <c r="ER927" s="133"/>
      <c r="ES927" s="133"/>
      <c r="ET927" s="133"/>
      <c r="EU927" s="133"/>
      <c r="EV927" s="133"/>
      <c r="EW927" s="133"/>
      <c r="EX927" s="133"/>
      <c r="EY927" s="133"/>
      <c r="EZ927" s="133"/>
      <c r="FA927" s="133"/>
      <c r="FB927" s="133"/>
      <c r="FC927" s="133"/>
      <c r="FD927" s="133"/>
      <c r="FE927" s="133"/>
      <c r="FF927" s="133"/>
      <c r="FG927" s="133"/>
      <c r="FH927" s="133"/>
      <c r="FI927" s="133"/>
      <c r="FJ927" s="133"/>
      <c r="FK927" s="133"/>
      <c r="FL927" s="133"/>
      <c r="FM927" s="133"/>
      <c r="FN927" s="133"/>
      <c r="FO927" s="133"/>
      <c r="FP927" s="133"/>
      <c r="FQ927" s="133"/>
      <c r="FR927" s="133"/>
      <c r="FS927" s="133"/>
      <c r="FT927" s="133"/>
      <c r="FU927" s="133"/>
      <c r="FV927" s="133"/>
      <c r="FW927" s="133"/>
      <c r="FX927" s="133"/>
      <c r="FY927" s="133"/>
      <c r="FZ927" s="133"/>
      <c r="GA927" s="133"/>
      <c r="GB927" s="133"/>
      <c r="GC927" s="133"/>
      <c r="GD927" s="133"/>
      <c r="GE927" s="133"/>
      <c r="GF927" s="133"/>
      <c r="GG927" s="133"/>
      <c r="GH927" s="133"/>
      <c r="GI927" s="133"/>
      <c r="GJ927" s="133"/>
      <c r="GK927" s="133"/>
      <c r="GL927" s="133"/>
      <c r="GM927" s="133"/>
      <c r="GN927" s="133"/>
      <c r="GO927" s="133"/>
      <c r="GP927" s="133"/>
      <c r="GQ927" s="133"/>
      <c r="GR927" s="133"/>
      <c r="GS927" s="133"/>
    </row>
    <row r="928" spans="1:20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c r="AV928" s="133"/>
      <c r="AW928" s="133"/>
      <c r="AX928" s="133"/>
      <c r="AY928" s="133"/>
      <c r="AZ928" s="133"/>
      <c r="BA928" s="133"/>
      <c r="BB928" s="133"/>
      <c r="BC928" s="133"/>
      <c r="BD928" s="133"/>
      <c r="BE928" s="133"/>
      <c r="BF928" s="133"/>
      <c r="BG928" s="133"/>
      <c r="BH928" s="133"/>
      <c r="BI928" s="133"/>
      <c r="BJ928" s="133"/>
      <c r="BK928" s="133"/>
      <c r="BL928" s="133"/>
      <c r="BM928" s="133"/>
      <c r="BN928" s="133"/>
      <c r="BO928" s="133"/>
      <c r="BP928" s="133"/>
      <c r="BQ928" s="133"/>
      <c r="BR928" s="133"/>
      <c r="BS928" s="133"/>
      <c r="BT928" s="133"/>
      <c r="BU928" s="133"/>
      <c r="BV928" s="133"/>
      <c r="BW928" s="133"/>
      <c r="BX928" s="133"/>
      <c r="BY928" s="133"/>
      <c r="BZ928" s="133"/>
      <c r="CA928" s="133"/>
      <c r="CB928" s="133"/>
      <c r="CC928" s="133"/>
      <c r="CD928" s="133"/>
      <c r="CE928" s="133"/>
      <c r="CF928" s="133"/>
      <c r="CG928" s="133"/>
      <c r="CH928" s="133"/>
      <c r="CI928" s="133"/>
      <c r="CJ928" s="133"/>
      <c r="CK928" s="133"/>
      <c r="CL928" s="133"/>
      <c r="CM928" s="133"/>
      <c r="CN928" s="133"/>
      <c r="CO928" s="133"/>
      <c r="CP928" s="133"/>
      <c r="CQ928" s="133"/>
      <c r="CR928" s="133"/>
      <c r="CS928" s="133"/>
      <c r="CT928" s="133"/>
      <c r="CU928" s="133"/>
      <c r="CV928" s="133"/>
      <c r="CW928" s="133"/>
      <c r="CX928" s="133"/>
      <c r="CY928" s="133"/>
      <c r="CZ928" s="133"/>
      <c r="DA928" s="133"/>
      <c r="DB928" s="133"/>
      <c r="DC928" s="133"/>
      <c r="DD928" s="133"/>
      <c r="DE928" s="133"/>
      <c r="DF928" s="133"/>
      <c r="DG928" s="133"/>
      <c r="DH928" s="133"/>
      <c r="DI928" s="133"/>
      <c r="DJ928" s="133"/>
      <c r="DK928" s="133"/>
      <c r="DL928" s="133"/>
      <c r="DM928" s="133"/>
      <c r="DN928" s="133"/>
      <c r="DO928" s="133"/>
      <c r="DP928" s="133"/>
      <c r="DQ928" s="133"/>
      <c r="DR928" s="133"/>
      <c r="DS928" s="133"/>
      <c r="DT928" s="133"/>
      <c r="DU928" s="133"/>
      <c r="DV928" s="133"/>
      <c r="DW928" s="133"/>
      <c r="DX928" s="133"/>
      <c r="DY928" s="133"/>
      <c r="DZ928" s="133"/>
      <c r="EA928" s="133"/>
      <c r="EB928" s="133"/>
      <c r="EC928" s="133"/>
      <c r="ED928" s="133"/>
      <c r="EE928" s="133"/>
      <c r="EF928" s="133"/>
      <c r="EG928" s="133"/>
      <c r="EH928" s="133"/>
      <c r="EI928" s="133"/>
      <c r="EJ928" s="133"/>
      <c r="EK928" s="133"/>
      <c r="EL928" s="133"/>
      <c r="EM928" s="133"/>
      <c r="EN928" s="133"/>
      <c r="EO928" s="133"/>
      <c r="EP928" s="133"/>
      <c r="EQ928" s="133"/>
      <c r="ER928" s="133"/>
      <c r="ES928" s="133"/>
      <c r="ET928" s="133"/>
      <c r="EU928" s="133"/>
      <c r="EV928" s="133"/>
      <c r="EW928" s="133"/>
      <c r="EX928" s="133"/>
      <c r="EY928" s="133"/>
      <c r="EZ928" s="133"/>
      <c r="FA928" s="133"/>
      <c r="FB928" s="133"/>
      <c r="FC928" s="133"/>
      <c r="FD928" s="133"/>
      <c r="FE928" s="133"/>
      <c r="FF928" s="133"/>
      <c r="FG928" s="133"/>
      <c r="FH928" s="133"/>
      <c r="FI928" s="133"/>
      <c r="FJ928" s="133"/>
      <c r="FK928" s="133"/>
      <c r="FL928" s="133"/>
      <c r="FM928" s="133"/>
      <c r="FN928" s="133"/>
      <c r="FO928" s="133"/>
      <c r="FP928" s="133"/>
      <c r="FQ928" s="133"/>
      <c r="FR928" s="133"/>
      <c r="FS928" s="133"/>
      <c r="FT928" s="133"/>
      <c r="FU928" s="133"/>
      <c r="FV928" s="133"/>
      <c r="FW928" s="133"/>
      <c r="FX928" s="133"/>
      <c r="FY928" s="133"/>
      <c r="FZ928" s="133"/>
      <c r="GA928" s="133"/>
      <c r="GB928" s="133"/>
      <c r="GC928" s="133"/>
      <c r="GD928" s="133"/>
      <c r="GE928" s="133"/>
      <c r="GF928" s="133"/>
      <c r="GG928" s="133"/>
      <c r="GH928" s="133"/>
      <c r="GI928" s="133"/>
      <c r="GJ928" s="133"/>
      <c r="GK928" s="133"/>
      <c r="GL928" s="133"/>
      <c r="GM928" s="133"/>
      <c r="GN928" s="133"/>
      <c r="GO928" s="133"/>
      <c r="GP928" s="133"/>
      <c r="GQ928" s="133"/>
      <c r="GR928" s="133"/>
      <c r="GS928" s="133"/>
    </row>
    <row r="929" spans="1:20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c r="AV929" s="133"/>
      <c r="AW929" s="133"/>
      <c r="AX929" s="133"/>
      <c r="AY929" s="133"/>
      <c r="AZ929" s="133"/>
      <c r="BA929" s="133"/>
      <c r="BB929" s="133"/>
      <c r="BC929" s="133"/>
      <c r="BD929" s="133"/>
      <c r="BE929" s="133"/>
      <c r="BF929" s="133"/>
      <c r="BG929" s="133"/>
      <c r="BH929" s="133"/>
      <c r="BI929" s="133"/>
      <c r="BJ929" s="133"/>
      <c r="BK929" s="133"/>
      <c r="BL929" s="133"/>
      <c r="BM929" s="133"/>
      <c r="BN929" s="133"/>
      <c r="BO929" s="133"/>
      <c r="BP929" s="133"/>
      <c r="BQ929" s="133"/>
      <c r="BR929" s="133"/>
      <c r="BS929" s="133"/>
      <c r="BT929" s="133"/>
      <c r="BU929" s="133"/>
      <c r="BV929" s="133"/>
      <c r="BW929" s="133"/>
      <c r="BX929" s="133"/>
      <c r="BY929" s="133"/>
      <c r="BZ929" s="133"/>
      <c r="CA929" s="133"/>
      <c r="CB929" s="133"/>
      <c r="CC929" s="133"/>
      <c r="CD929" s="133"/>
      <c r="CE929" s="133"/>
      <c r="CF929" s="133"/>
      <c r="CG929" s="133"/>
      <c r="CH929" s="133"/>
      <c r="CI929" s="133"/>
      <c r="CJ929" s="133"/>
      <c r="CK929" s="133"/>
      <c r="CL929" s="133"/>
      <c r="CM929" s="133"/>
      <c r="CN929" s="133"/>
      <c r="CO929" s="133"/>
      <c r="CP929" s="133"/>
      <c r="CQ929" s="133"/>
      <c r="CR929" s="133"/>
      <c r="CS929" s="133"/>
      <c r="CT929" s="133"/>
      <c r="CU929" s="133"/>
      <c r="CV929" s="133"/>
      <c r="CW929" s="133"/>
      <c r="CX929" s="133"/>
      <c r="CY929" s="133"/>
      <c r="CZ929" s="133"/>
      <c r="DA929" s="133"/>
      <c r="DB929" s="133"/>
      <c r="DC929" s="133"/>
      <c r="DD929" s="133"/>
      <c r="DE929" s="133"/>
      <c r="DF929" s="133"/>
      <c r="DG929" s="133"/>
      <c r="DH929" s="133"/>
      <c r="DI929" s="133"/>
      <c r="DJ929" s="133"/>
      <c r="DK929" s="133"/>
      <c r="DL929" s="133"/>
      <c r="DM929" s="133"/>
      <c r="DN929" s="133"/>
      <c r="DO929" s="133"/>
      <c r="DP929" s="133"/>
      <c r="DQ929" s="133"/>
      <c r="DR929" s="133"/>
      <c r="DS929" s="133"/>
      <c r="DT929" s="133"/>
      <c r="DU929" s="133"/>
      <c r="DV929" s="133"/>
      <c r="DW929" s="133"/>
      <c r="DX929" s="133"/>
      <c r="DY929" s="133"/>
      <c r="DZ929" s="133"/>
      <c r="EA929" s="133"/>
      <c r="EB929" s="133"/>
      <c r="EC929" s="133"/>
      <c r="ED929" s="133"/>
      <c r="EE929" s="133"/>
      <c r="EF929" s="133"/>
      <c r="EG929" s="133"/>
      <c r="EH929" s="133"/>
      <c r="EI929" s="133"/>
      <c r="EJ929" s="133"/>
      <c r="EK929" s="133"/>
      <c r="EL929" s="133"/>
      <c r="EM929" s="133"/>
      <c r="EN929" s="133"/>
      <c r="EO929" s="133"/>
      <c r="EP929" s="133"/>
      <c r="EQ929" s="133"/>
      <c r="ER929" s="133"/>
      <c r="ES929" s="133"/>
      <c r="ET929" s="133"/>
      <c r="EU929" s="133"/>
      <c r="EV929" s="133"/>
      <c r="EW929" s="133"/>
      <c r="EX929" s="133"/>
      <c r="EY929" s="133"/>
      <c r="EZ929" s="133"/>
      <c r="FA929" s="133"/>
      <c r="FB929" s="133"/>
      <c r="FC929" s="133"/>
      <c r="FD929" s="133"/>
      <c r="FE929" s="133"/>
      <c r="FF929" s="133"/>
      <c r="FG929" s="133"/>
      <c r="FH929" s="133"/>
      <c r="FI929" s="133"/>
      <c r="FJ929" s="133"/>
      <c r="FK929" s="133"/>
      <c r="FL929" s="133"/>
      <c r="FM929" s="133"/>
      <c r="FN929" s="133"/>
      <c r="FO929" s="133"/>
      <c r="FP929" s="133"/>
      <c r="FQ929" s="133"/>
      <c r="FR929" s="133"/>
      <c r="FS929" s="133"/>
      <c r="FT929" s="133"/>
      <c r="FU929" s="133"/>
      <c r="FV929" s="133"/>
      <c r="FW929" s="133"/>
      <c r="FX929" s="133"/>
      <c r="FY929" s="133"/>
      <c r="FZ929" s="133"/>
      <c r="GA929" s="133"/>
      <c r="GB929" s="133"/>
      <c r="GC929" s="133"/>
      <c r="GD929" s="133"/>
      <c r="GE929" s="133"/>
      <c r="GF929" s="133"/>
      <c r="GG929" s="133"/>
      <c r="GH929" s="133"/>
      <c r="GI929" s="133"/>
      <c r="GJ929" s="133"/>
      <c r="GK929" s="133"/>
      <c r="GL929" s="133"/>
      <c r="GM929" s="133"/>
      <c r="GN929" s="133"/>
      <c r="GO929" s="133"/>
      <c r="GP929" s="133"/>
      <c r="GQ929" s="133"/>
      <c r="GR929" s="133"/>
      <c r="GS929" s="133"/>
    </row>
    <row r="930" spans="1:20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c r="AV930" s="133"/>
      <c r="AW930" s="133"/>
      <c r="AX930" s="133"/>
      <c r="AY930" s="133"/>
      <c r="AZ930" s="133"/>
      <c r="BA930" s="133"/>
      <c r="BB930" s="133"/>
      <c r="BC930" s="133"/>
      <c r="BD930" s="133"/>
      <c r="BE930" s="133"/>
      <c r="BF930" s="133"/>
      <c r="BG930" s="133"/>
      <c r="BH930" s="133"/>
      <c r="BI930" s="133"/>
      <c r="BJ930" s="133"/>
      <c r="BK930" s="133"/>
      <c r="BL930" s="133"/>
      <c r="BM930" s="133"/>
      <c r="BN930" s="133"/>
      <c r="BO930" s="133"/>
      <c r="BP930" s="133"/>
      <c r="BQ930" s="133"/>
      <c r="BR930" s="133"/>
      <c r="BS930" s="133"/>
      <c r="BT930" s="133"/>
      <c r="BU930" s="133"/>
      <c r="BV930" s="133"/>
      <c r="BW930" s="133"/>
      <c r="BX930" s="133"/>
      <c r="BY930" s="133"/>
      <c r="BZ930" s="133"/>
      <c r="CA930" s="133"/>
      <c r="CB930" s="133"/>
      <c r="CC930" s="133"/>
      <c r="CD930" s="133"/>
      <c r="CE930" s="133"/>
      <c r="CF930" s="133"/>
      <c r="CG930" s="133"/>
      <c r="CH930" s="133"/>
      <c r="CI930" s="133"/>
      <c r="CJ930" s="133"/>
      <c r="CK930" s="133"/>
      <c r="CL930" s="133"/>
      <c r="CM930" s="133"/>
      <c r="CN930" s="133"/>
      <c r="CO930" s="133"/>
      <c r="CP930" s="133"/>
      <c r="CQ930" s="133"/>
      <c r="CR930" s="133"/>
      <c r="CS930" s="133"/>
      <c r="CT930" s="133"/>
      <c r="CU930" s="133"/>
      <c r="CV930" s="133"/>
      <c r="CW930" s="133"/>
      <c r="CX930" s="133"/>
      <c r="CY930" s="133"/>
      <c r="CZ930" s="133"/>
      <c r="DA930" s="133"/>
      <c r="DB930" s="133"/>
      <c r="DC930" s="133"/>
      <c r="DD930" s="133"/>
      <c r="DE930" s="133"/>
      <c r="DF930" s="133"/>
      <c r="DG930" s="133"/>
      <c r="DH930" s="133"/>
      <c r="DI930" s="133"/>
      <c r="DJ930" s="133"/>
      <c r="DK930" s="133"/>
      <c r="DL930" s="133"/>
      <c r="DM930" s="133"/>
      <c r="DN930" s="133"/>
      <c r="DO930" s="133"/>
      <c r="DP930" s="133"/>
      <c r="DQ930" s="133"/>
      <c r="DR930" s="133"/>
      <c r="DS930" s="133"/>
      <c r="DT930" s="133"/>
      <c r="DU930" s="133"/>
      <c r="DV930" s="133"/>
      <c r="DW930" s="133"/>
      <c r="DX930" s="133"/>
      <c r="DY930" s="133"/>
      <c r="DZ930" s="133"/>
      <c r="EA930" s="133"/>
      <c r="EB930" s="133"/>
      <c r="EC930" s="133"/>
      <c r="ED930" s="133"/>
      <c r="EE930" s="133"/>
      <c r="EF930" s="133"/>
      <c r="EG930" s="133"/>
      <c r="EH930" s="133"/>
      <c r="EI930" s="133"/>
      <c r="EJ930" s="133"/>
      <c r="EK930" s="133"/>
      <c r="EL930" s="133"/>
      <c r="EM930" s="133"/>
      <c r="EN930" s="133"/>
      <c r="EO930" s="133"/>
      <c r="EP930" s="133"/>
      <c r="EQ930" s="133"/>
      <c r="ER930" s="133"/>
      <c r="ES930" s="133"/>
      <c r="ET930" s="133"/>
      <c r="EU930" s="133"/>
      <c r="EV930" s="133"/>
      <c r="EW930" s="133"/>
      <c r="EX930" s="133"/>
      <c r="EY930" s="133"/>
      <c r="EZ930" s="133"/>
      <c r="FA930" s="133"/>
      <c r="FB930" s="133"/>
      <c r="FC930" s="133"/>
      <c r="FD930" s="133"/>
      <c r="FE930" s="133"/>
      <c r="FF930" s="133"/>
      <c r="FG930" s="133"/>
      <c r="FH930" s="133"/>
      <c r="FI930" s="133"/>
      <c r="FJ930" s="133"/>
      <c r="FK930" s="133"/>
      <c r="FL930" s="133"/>
      <c r="FM930" s="133"/>
      <c r="FN930" s="133"/>
      <c r="FO930" s="133"/>
      <c r="FP930" s="133"/>
      <c r="FQ930" s="133"/>
      <c r="FR930" s="133"/>
      <c r="FS930" s="133"/>
      <c r="FT930" s="133"/>
      <c r="FU930" s="133"/>
      <c r="FV930" s="133"/>
      <c r="FW930" s="133"/>
      <c r="FX930" s="133"/>
      <c r="FY930" s="133"/>
      <c r="FZ930" s="133"/>
      <c r="GA930" s="133"/>
      <c r="GB930" s="133"/>
      <c r="GC930" s="133"/>
      <c r="GD930" s="133"/>
      <c r="GE930" s="133"/>
      <c r="GF930" s="133"/>
      <c r="GG930" s="133"/>
      <c r="GH930" s="133"/>
      <c r="GI930" s="133"/>
      <c r="GJ930" s="133"/>
      <c r="GK930" s="133"/>
      <c r="GL930" s="133"/>
      <c r="GM930" s="133"/>
      <c r="GN930" s="133"/>
      <c r="GO930" s="133"/>
      <c r="GP930" s="133"/>
      <c r="GQ930" s="133"/>
      <c r="GR930" s="133"/>
      <c r="GS930" s="133"/>
    </row>
    <row r="931" spans="1:20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c r="AV931" s="133"/>
      <c r="AW931" s="133"/>
      <c r="AX931" s="133"/>
      <c r="AY931" s="133"/>
      <c r="AZ931" s="133"/>
      <c r="BA931" s="133"/>
      <c r="BB931" s="133"/>
      <c r="BC931" s="133"/>
      <c r="BD931" s="133"/>
      <c r="BE931" s="133"/>
      <c r="BF931" s="133"/>
      <c r="BG931" s="133"/>
      <c r="BH931" s="133"/>
      <c r="BI931" s="133"/>
      <c r="BJ931" s="133"/>
      <c r="BK931" s="133"/>
      <c r="BL931" s="133"/>
      <c r="BM931" s="133"/>
      <c r="BN931" s="133"/>
      <c r="BO931" s="133"/>
      <c r="BP931" s="133"/>
      <c r="BQ931" s="133"/>
      <c r="BR931" s="133"/>
      <c r="BS931" s="133"/>
      <c r="BT931" s="133"/>
      <c r="BU931" s="133"/>
      <c r="BV931" s="133"/>
      <c r="BW931" s="133"/>
      <c r="BX931" s="133"/>
      <c r="BY931" s="133"/>
      <c r="BZ931" s="133"/>
      <c r="CA931" s="133"/>
      <c r="CB931" s="133"/>
      <c r="CC931" s="133"/>
      <c r="CD931" s="133"/>
      <c r="CE931" s="133"/>
      <c r="CF931" s="133"/>
      <c r="CG931" s="133"/>
      <c r="CH931" s="133"/>
      <c r="CI931" s="133"/>
      <c r="CJ931" s="133"/>
      <c r="CK931" s="133"/>
      <c r="CL931" s="133"/>
      <c r="CM931" s="133"/>
      <c r="CN931" s="133"/>
      <c r="CO931" s="133"/>
      <c r="CP931" s="133"/>
      <c r="CQ931" s="133"/>
      <c r="CR931" s="133"/>
      <c r="CS931" s="133"/>
      <c r="CT931" s="133"/>
      <c r="CU931" s="133"/>
      <c r="CV931" s="133"/>
      <c r="CW931" s="133"/>
      <c r="CX931" s="133"/>
      <c r="CY931" s="133"/>
      <c r="CZ931" s="133"/>
      <c r="DA931" s="133"/>
      <c r="DB931" s="133"/>
      <c r="DC931" s="133"/>
      <c r="DD931" s="133"/>
      <c r="DE931" s="133"/>
      <c r="DF931" s="133"/>
      <c r="DG931" s="133"/>
      <c r="DH931" s="133"/>
      <c r="DI931" s="133"/>
      <c r="DJ931" s="133"/>
      <c r="DK931" s="133"/>
      <c r="DL931" s="133"/>
      <c r="DM931" s="133"/>
      <c r="DN931" s="133"/>
      <c r="DO931" s="133"/>
      <c r="DP931" s="133"/>
      <c r="DQ931" s="133"/>
      <c r="DR931" s="133"/>
      <c r="DS931" s="133"/>
      <c r="DT931" s="133"/>
      <c r="DU931" s="133"/>
      <c r="DV931" s="133"/>
      <c r="DW931" s="133"/>
      <c r="DX931" s="133"/>
      <c r="DY931" s="133"/>
      <c r="DZ931" s="133"/>
      <c r="EA931" s="133"/>
      <c r="EB931" s="133"/>
      <c r="EC931" s="133"/>
      <c r="ED931" s="133"/>
      <c r="EE931" s="133"/>
      <c r="EF931" s="133"/>
      <c r="EG931" s="133"/>
      <c r="EH931" s="133"/>
      <c r="EI931" s="133"/>
      <c r="EJ931" s="133"/>
      <c r="EK931" s="133"/>
      <c r="EL931" s="133"/>
      <c r="EM931" s="133"/>
      <c r="EN931" s="133"/>
      <c r="EO931" s="133"/>
      <c r="EP931" s="133"/>
      <c r="EQ931" s="133"/>
      <c r="ER931" s="133"/>
      <c r="ES931" s="133"/>
      <c r="ET931" s="133"/>
      <c r="EU931" s="133"/>
      <c r="EV931" s="133"/>
      <c r="EW931" s="133"/>
      <c r="EX931" s="133"/>
      <c r="EY931" s="133"/>
      <c r="EZ931" s="133"/>
      <c r="FA931" s="133"/>
      <c r="FB931" s="133"/>
      <c r="FC931" s="133"/>
      <c r="FD931" s="133"/>
      <c r="FE931" s="133"/>
      <c r="FF931" s="133"/>
      <c r="FG931" s="133"/>
      <c r="FH931" s="133"/>
      <c r="FI931" s="133"/>
      <c r="FJ931" s="133"/>
      <c r="FK931" s="133"/>
      <c r="FL931" s="133"/>
      <c r="FM931" s="133"/>
      <c r="FN931" s="133"/>
      <c r="FO931" s="133"/>
      <c r="FP931" s="133"/>
      <c r="FQ931" s="133"/>
      <c r="FR931" s="133"/>
      <c r="FS931" s="133"/>
      <c r="FT931" s="133"/>
      <c r="FU931" s="133"/>
      <c r="FV931" s="133"/>
      <c r="FW931" s="133"/>
      <c r="FX931" s="133"/>
      <c r="FY931" s="133"/>
      <c r="FZ931" s="133"/>
      <c r="GA931" s="133"/>
      <c r="GB931" s="133"/>
      <c r="GC931" s="133"/>
      <c r="GD931" s="133"/>
      <c r="GE931" s="133"/>
      <c r="GF931" s="133"/>
      <c r="GG931" s="133"/>
      <c r="GH931" s="133"/>
      <c r="GI931" s="133"/>
      <c r="GJ931" s="133"/>
      <c r="GK931" s="133"/>
      <c r="GL931" s="133"/>
      <c r="GM931" s="133"/>
      <c r="GN931" s="133"/>
      <c r="GO931" s="133"/>
      <c r="GP931" s="133"/>
      <c r="GQ931" s="133"/>
      <c r="GR931" s="133"/>
      <c r="GS931" s="133"/>
    </row>
    <row r="932" spans="1:20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c r="AV932" s="133"/>
      <c r="AW932" s="133"/>
      <c r="AX932" s="133"/>
      <c r="AY932" s="133"/>
      <c r="AZ932" s="133"/>
      <c r="BA932" s="133"/>
      <c r="BB932" s="133"/>
      <c r="BC932" s="133"/>
      <c r="BD932" s="133"/>
      <c r="BE932" s="133"/>
      <c r="BF932" s="133"/>
      <c r="BG932" s="133"/>
      <c r="BH932" s="133"/>
      <c r="BI932" s="133"/>
      <c r="BJ932" s="133"/>
      <c r="BK932" s="133"/>
      <c r="BL932" s="133"/>
      <c r="BM932" s="133"/>
      <c r="BN932" s="133"/>
      <c r="BO932" s="133"/>
      <c r="BP932" s="133"/>
      <c r="BQ932" s="133"/>
      <c r="BR932" s="133"/>
      <c r="BS932" s="133"/>
      <c r="BT932" s="133"/>
      <c r="BU932" s="133"/>
      <c r="BV932" s="133"/>
      <c r="BW932" s="133"/>
      <c r="BX932" s="133"/>
      <c r="BY932" s="133"/>
      <c r="BZ932" s="133"/>
      <c r="CA932" s="133"/>
      <c r="CB932" s="133"/>
      <c r="CC932" s="133"/>
      <c r="CD932" s="133"/>
      <c r="CE932" s="133"/>
      <c r="CF932" s="133"/>
      <c r="CG932" s="133"/>
      <c r="CH932" s="133"/>
      <c r="CI932" s="133"/>
      <c r="CJ932" s="133"/>
      <c r="CK932" s="133"/>
      <c r="CL932" s="133"/>
      <c r="CM932" s="133"/>
      <c r="CN932" s="133"/>
      <c r="CO932" s="133"/>
      <c r="CP932" s="133"/>
      <c r="CQ932" s="133"/>
      <c r="CR932" s="133"/>
      <c r="CS932" s="133"/>
      <c r="CT932" s="133"/>
      <c r="CU932" s="133"/>
      <c r="CV932" s="133"/>
      <c r="CW932" s="133"/>
      <c r="CX932" s="133"/>
      <c r="CY932" s="133"/>
      <c r="CZ932" s="133"/>
      <c r="DA932" s="133"/>
      <c r="DB932" s="133"/>
      <c r="DC932" s="133"/>
      <c r="DD932" s="133"/>
      <c r="DE932" s="133"/>
      <c r="DF932" s="133"/>
      <c r="DG932" s="133"/>
      <c r="DH932" s="133"/>
      <c r="DI932" s="133"/>
      <c r="DJ932" s="133"/>
      <c r="DK932" s="133"/>
      <c r="DL932" s="133"/>
      <c r="DM932" s="133"/>
      <c r="DN932" s="133"/>
      <c r="DO932" s="133"/>
      <c r="DP932" s="133"/>
      <c r="DQ932" s="133"/>
      <c r="DR932" s="133"/>
      <c r="DS932" s="133"/>
      <c r="DT932" s="133"/>
      <c r="DU932" s="133"/>
      <c r="DV932" s="133"/>
      <c r="DW932" s="133"/>
      <c r="DX932" s="133"/>
      <c r="DY932" s="133"/>
      <c r="DZ932" s="133"/>
      <c r="EA932" s="133"/>
      <c r="EB932" s="133"/>
      <c r="EC932" s="133"/>
      <c r="ED932" s="133"/>
      <c r="EE932" s="133"/>
      <c r="EF932" s="133"/>
      <c r="EG932" s="133"/>
      <c r="EH932" s="133"/>
      <c r="EI932" s="133"/>
      <c r="EJ932" s="133"/>
      <c r="EK932" s="133"/>
      <c r="EL932" s="133"/>
      <c r="EM932" s="133"/>
      <c r="EN932" s="133"/>
      <c r="EO932" s="133"/>
      <c r="EP932" s="133"/>
      <c r="EQ932" s="133"/>
      <c r="ER932" s="133"/>
      <c r="ES932" s="133"/>
      <c r="ET932" s="133"/>
      <c r="EU932" s="133"/>
      <c r="EV932" s="133"/>
      <c r="EW932" s="133"/>
      <c r="EX932" s="133"/>
      <c r="EY932" s="133"/>
      <c r="EZ932" s="133"/>
      <c r="FA932" s="133"/>
      <c r="FB932" s="133"/>
      <c r="FC932" s="133"/>
      <c r="FD932" s="133"/>
      <c r="FE932" s="133"/>
      <c r="FF932" s="133"/>
      <c r="FG932" s="133"/>
      <c r="FH932" s="133"/>
      <c r="FI932" s="133"/>
      <c r="FJ932" s="133"/>
      <c r="FK932" s="133"/>
      <c r="FL932" s="133"/>
      <c r="FM932" s="133"/>
      <c r="FN932" s="133"/>
      <c r="FO932" s="133"/>
      <c r="FP932" s="133"/>
      <c r="FQ932" s="133"/>
      <c r="FR932" s="133"/>
      <c r="FS932" s="133"/>
      <c r="FT932" s="133"/>
      <c r="FU932" s="133"/>
      <c r="FV932" s="133"/>
      <c r="FW932" s="133"/>
      <c r="FX932" s="133"/>
      <c r="FY932" s="133"/>
      <c r="FZ932" s="133"/>
      <c r="GA932" s="133"/>
      <c r="GB932" s="133"/>
      <c r="GC932" s="133"/>
      <c r="GD932" s="133"/>
      <c r="GE932" s="133"/>
      <c r="GF932" s="133"/>
      <c r="GG932" s="133"/>
      <c r="GH932" s="133"/>
      <c r="GI932" s="133"/>
      <c r="GJ932" s="133"/>
      <c r="GK932" s="133"/>
      <c r="GL932" s="133"/>
      <c r="GM932" s="133"/>
      <c r="GN932" s="133"/>
      <c r="GO932" s="133"/>
      <c r="GP932" s="133"/>
      <c r="GQ932" s="133"/>
      <c r="GR932" s="133"/>
      <c r="GS932" s="133"/>
    </row>
    <row r="933" spans="1:20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c r="AV933" s="133"/>
      <c r="AW933" s="133"/>
      <c r="AX933" s="133"/>
      <c r="AY933" s="133"/>
      <c r="AZ933" s="133"/>
      <c r="BA933" s="133"/>
      <c r="BB933" s="133"/>
      <c r="BC933" s="133"/>
      <c r="BD933" s="133"/>
      <c r="BE933" s="133"/>
      <c r="BF933" s="133"/>
      <c r="BG933" s="133"/>
      <c r="BH933" s="133"/>
      <c r="BI933" s="133"/>
      <c r="BJ933" s="133"/>
      <c r="BK933" s="133"/>
      <c r="BL933" s="133"/>
      <c r="BM933" s="133"/>
      <c r="BN933" s="133"/>
      <c r="BO933" s="133"/>
      <c r="BP933" s="133"/>
      <c r="BQ933" s="133"/>
      <c r="BR933" s="133"/>
      <c r="BS933" s="133"/>
      <c r="BT933" s="133"/>
      <c r="BU933" s="133"/>
      <c r="BV933" s="133"/>
      <c r="BW933" s="133"/>
      <c r="BX933" s="133"/>
      <c r="BY933" s="133"/>
      <c r="BZ933" s="133"/>
      <c r="CA933" s="133"/>
      <c r="CB933" s="133"/>
      <c r="CC933" s="133"/>
      <c r="CD933" s="133"/>
      <c r="CE933" s="133"/>
      <c r="CF933" s="133"/>
      <c r="CG933" s="133"/>
      <c r="CH933" s="133"/>
      <c r="CI933" s="133"/>
      <c r="CJ933" s="133"/>
      <c r="CK933" s="133"/>
      <c r="CL933" s="133"/>
      <c r="CM933" s="133"/>
      <c r="CN933" s="133"/>
      <c r="CO933" s="133"/>
      <c r="CP933" s="133"/>
      <c r="CQ933" s="133"/>
      <c r="CR933" s="133"/>
      <c r="CS933" s="133"/>
      <c r="CT933" s="133"/>
      <c r="CU933" s="133"/>
      <c r="CV933" s="133"/>
      <c r="CW933" s="133"/>
      <c r="CX933" s="133"/>
      <c r="CY933" s="133"/>
      <c r="CZ933" s="133"/>
      <c r="DA933" s="133"/>
      <c r="DB933" s="133"/>
      <c r="DC933" s="133"/>
      <c r="DD933" s="133"/>
      <c r="DE933" s="133"/>
      <c r="DF933" s="133"/>
      <c r="DG933" s="133"/>
      <c r="DH933" s="133"/>
      <c r="DI933" s="133"/>
      <c r="DJ933" s="133"/>
      <c r="DK933" s="133"/>
      <c r="DL933" s="133"/>
      <c r="DM933" s="133"/>
      <c r="DN933" s="133"/>
      <c r="DO933" s="133"/>
      <c r="DP933" s="133"/>
      <c r="DQ933" s="133"/>
      <c r="DR933" s="133"/>
      <c r="DS933" s="133"/>
      <c r="DT933" s="133"/>
      <c r="DU933" s="133"/>
      <c r="DV933" s="133"/>
      <c r="DW933" s="133"/>
      <c r="DX933" s="133"/>
      <c r="DY933" s="133"/>
      <c r="DZ933" s="133"/>
      <c r="EA933" s="133"/>
      <c r="EB933" s="133"/>
      <c r="EC933" s="133"/>
      <c r="ED933" s="133"/>
      <c r="EE933" s="133"/>
      <c r="EF933" s="133"/>
      <c r="EG933" s="133"/>
      <c r="EH933" s="133"/>
      <c r="EI933" s="133"/>
      <c r="EJ933" s="133"/>
      <c r="EK933" s="133"/>
      <c r="EL933" s="133"/>
      <c r="EM933" s="133"/>
      <c r="EN933" s="133"/>
      <c r="EO933" s="133"/>
      <c r="EP933" s="133"/>
      <c r="EQ933" s="133"/>
      <c r="ER933" s="133"/>
      <c r="ES933" s="133"/>
      <c r="ET933" s="133"/>
      <c r="EU933" s="133"/>
      <c r="EV933" s="133"/>
      <c r="EW933" s="133"/>
      <c r="EX933" s="133"/>
      <c r="EY933" s="133"/>
      <c r="EZ933" s="133"/>
      <c r="FA933" s="133"/>
      <c r="FB933" s="133"/>
      <c r="FC933" s="133"/>
      <c r="FD933" s="133"/>
      <c r="FE933" s="133"/>
      <c r="FF933" s="133"/>
      <c r="FG933" s="133"/>
      <c r="FH933" s="133"/>
      <c r="FI933" s="133"/>
      <c r="FJ933" s="133"/>
      <c r="FK933" s="133"/>
      <c r="FL933" s="133"/>
      <c r="FM933" s="133"/>
      <c r="FN933" s="133"/>
      <c r="FO933" s="133"/>
      <c r="FP933" s="133"/>
      <c r="FQ933" s="133"/>
      <c r="FR933" s="133"/>
      <c r="FS933" s="133"/>
      <c r="FT933" s="133"/>
      <c r="FU933" s="133"/>
      <c r="FV933" s="133"/>
      <c r="FW933" s="133"/>
      <c r="FX933" s="133"/>
      <c r="FY933" s="133"/>
      <c r="FZ933" s="133"/>
      <c r="GA933" s="133"/>
      <c r="GB933" s="133"/>
      <c r="GC933" s="133"/>
      <c r="GD933" s="133"/>
      <c r="GE933" s="133"/>
      <c r="GF933" s="133"/>
      <c r="GG933" s="133"/>
      <c r="GH933" s="133"/>
      <c r="GI933" s="133"/>
      <c r="GJ933" s="133"/>
      <c r="GK933" s="133"/>
      <c r="GL933" s="133"/>
      <c r="GM933" s="133"/>
      <c r="GN933" s="133"/>
      <c r="GO933" s="133"/>
      <c r="GP933" s="133"/>
      <c r="GQ933" s="133"/>
      <c r="GR933" s="133"/>
      <c r="GS933" s="133"/>
    </row>
    <row r="934" spans="1:20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c r="AV934" s="133"/>
      <c r="AW934" s="133"/>
      <c r="AX934" s="133"/>
      <c r="AY934" s="133"/>
      <c r="AZ934" s="133"/>
      <c r="BA934" s="133"/>
      <c r="BB934" s="133"/>
      <c r="BC934" s="133"/>
      <c r="BD934" s="133"/>
      <c r="BE934" s="133"/>
      <c r="BF934" s="133"/>
      <c r="BG934" s="133"/>
      <c r="BH934" s="133"/>
      <c r="BI934" s="133"/>
      <c r="BJ934" s="133"/>
      <c r="BK934" s="133"/>
      <c r="BL934" s="133"/>
      <c r="BM934" s="133"/>
      <c r="BN934" s="133"/>
      <c r="BO934" s="133"/>
      <c r="BP934" s="133"/>
      <c r="BQ934" s="133"/>
      <c r="BR934" s="133"/>
      <c r="BS934" s="133"/>
      <c r="BT934" s="133"/>
      <c r="BU934" s="133"/>
      <c r="BV934" s="133"/>
      <c r="BW934" s="133"/>
      <c r="BX934" s="133"/>
      <c r="BY934" s="133"/>
      <c r="BZ934" s="133"/>
      <c r="CA934" s="133"/>
      <c r="CB934" s="133"/>
      <c r="CC934" s="133"/>
      <c r="CD934" s="133"/>
      <c r="CE934" s="133"/>
      <c r="CF934" s="133"/>
      <c r="CG934" s="133"/>
      <c r="CH934" s="133"/>
      <c r="CI934" s="133"/>
      <c r="CJ934" s="133"/>
      <c r="CK934" s="133"/>
      <c r="CL934" s="133"/>
      <c r="CM934" s="133"/>
      <c r="CN934" s="133"/>
      <c r="CO934" s="133"/>
      <c r="CP934" s="133"/>
      <c r="CQ934" s="133"/>
      <c r="CR934" s="133"/>
      <c r="CS934" s="133"/>
      <c r="CT934" s="133"/>
      <c r="CU934" s="133"/>
      <c r="CV934" s="133"/>
      <c r="CW934" s="133"/>
      <c r="CX934" s="133"/>
      <c r="CY934" s="133"/>
      <c r="CZ934" s="133"/>
      <c r="DA934" s="133"/>
      <c r="DB934" s="133"/>
      <c r="DC934" s="133"/>
      <c r="DD934" s="133"/>
      <c r="DE934" s="133"/>
      <c r="DF934" s="133"/>
      <c r="DG934" s="133"/>
      <c r="DH934" s="133"/>
      <c r="DI934" s="133"/>
      <c r="DJ934" s="133"/>
      <c r="DK934" s="133"/>
      <c r="DL934" s="133"/>
      <c r="DM934" s="133"/>
      <c r="DN934" s="133"/>
      <c r="DO934" s="133"/>
      <c r="DP934" s="133"/>
      <c r="DQ934" s="133"/>
      <c r="DR934" s="133"/>
      <c r="DS934" s="133"/>
      <c r="DT934" s="133"/>
      <c r="DU934" s="133"/>
      <c r="DV934" s="133"/>
      <c r="DW934" s="133"/>
      <c r="DX934" s="133"/>
      <c r="DY934" s="133"/>
      <c r="DZ934" s="133"/>
      <c r="EA934" s="133"/>
      <c r="EB934" s="133"/>
      <c r="EC934" s="133"/>
      <c r="ED934" s="133"/>
      <c r="EE934" s="133"/>
      <c r="EF934" s="133"/>
      <c r="EG934" s="133"/>
      <c r="EH934" s="133"/>
      <c r="EI934" s="133"/>
      <c r="EJ934" s="133"/>
      <c r="EK934" s="133"/>
      <c r="EL934" s="133"/>
      <c r="EM934" s="133"/>
      <c r="EN934" s="133"/>
      <c r="EO934" s="133"/>
      <c r="EP934" s="133"/>
      <c r="EQ934" s="133"/>
      <c r="ER934" s="133"/>
      <c r="ES934" s="133"/>
      <c r="ET934" s="133"/>
      <c r="EU934" s="133"/>
      <c r="EV934" s="133"/>
      <c r="EW934" s="133"/>
      <c r="EX934" s="133"/>
      <c r="EY934" s="133"/>
      <c r="EZ934" s="133"/>
      <c r="FA934" s="133"/>
      <c r="FB934" s="133"/>
      <c r="FC934" s="133"/>
      <c r="FD934" s="133"/>
      <c r="FE934" s="133"/>
      <c r="FF934" s="133"/>
      <c r="FG934" s="133"/>
      <c r="FH934" s="133"/>
      <c r="FI934" s="133"/>
      <c r="FJ934" s="133"/>
      <c r="FK934" s="133"/>
      <c r="FL934" s="133"/>
      <c r="FM934" s="133"/>
      <c r="FN934" s="133"/>
      <c r="FO934" s="133"/>
      <c r="FP934" s="133"/>
      <c r="FQ934" s="133"/>
      <c r="FR934" s="133"/>
      <c r="FS934" s="133"/>
      <c r="FT934" s="133"/>
      <c r="FU934" s="133"/>
      <c r="FV934" s="133"/>
      <c r="FW934" s="133"/>
      <c r="FX934" s="133"/>
      <c r="FY934" s="133"/>
      <c r="FZ934" s="133"/>
      <c r="GA934" s="133"/>
      <c r="GB934" s="133"/>
      <c r="GC934" s="133"/>
      <c r="GD934" s="133"/>
      <c r="GE934" s="133"/>
      <c r="GF934" s="133"/>
      <c r="GG934" s="133"/>
      <c r="GH934" s="133"/>
      <c r="GI934" s="133"/>
      <c r="GJ934" s="133"/>
      <c r="GK934" s="133"/>
      <c r="GL934" s="133"/>
      <c r="GM934" s="133"/>
      <c r="GN934" s="133"/>
      <c r="GO934" s="133"/>
      <c r="GP934" s="133"/>
      <c r="GQ934" s="133"/>
      <c r="GR934" s="133"/>
      <c r="GS934" s="133"/>
    </row>
    <row r="935" spans="1:20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c r="AV935" s="133"/>
      <c r="AW935" s="133"/>
      <c r="AX935" s="133"/>
      <c r="AY935" s="133"/>
      <c r="AZ935" s="133"/>
      <c r="BA935" s="133"/>
      <c r="BB935" s="133"/>
      <c r="BC935" s="133"/>
      <c r="BD935" s="133"/>
      <c r="BE935" s="133"/>
      <c r="BF935" s="133"/>
      <c r="BG935" s="133"/>
      <c r="BH935" s="133"/>
      <c r="BI935" s="133"/>
      <c r="BJ935" s="133"/>
      <c r="BK935" s="133"/>
      <c r="BL935" s="133"/>
      <c r="BM935" s="133"/>
      <c r="BN935" s="133"/>
      <c r="BO935" s="133"/>
      <c r="BP935" s="133"/>
      <c r="BQ935" s="133"/>
      <c r="BR935" s="133"/>
      <c r="BS935" s="133"/>
      <c r="BT935" s="133"/>
      <c r="BU935" s="133"/>
      <c r="BV935" s="133"/>
      <c r="BW935" s="133"/>
      <c r="BX935" s="133"/>
      <c r="BY935" s="133"/>
      <c r="BZ935" s="133"/>
      <c r="CA935" s="133"/>
      <c r="CB935" s="133"/>
      <c r="CC935" s="133"/>
      <c r="CD935" s="133"/>
      <c r="CE935" s="133"/>
      <c r="CF935" s="133"/>
      <c r="CG935" s="133"/>
      <c r="CH935" s="133"/>
      <c r="CI935" s="133"/>
      <c r="CJ935" s="133"/>
      <c r="CK935" s="133"/>
      <c r="CL935" s="133"/>
      <c r="CM935" s="133"/>
      <c r="CN935" s="133"/>
      <c r="CO935" s="133"/>
      <c r="CP935" s="133"/>
      <c r="CQ935" s="133"/>
      <c r="CR935" s="133"/>
      <c r="CS935" s="133"/>
      <c r="CT935" s="133"/>
      <c r="CU935" s="133"/>
      <c r="CV935" s="133"/>
      <c r="CW935" s="133"/>
      <c r="CX935" s="133"/>
      <c r="CY935" s="133"/>
      <c r="CZ935" s="133"/>
      <c r="DA935" s="133"/>
      <c r="DB935" s="133"/>
      <c r="DC935" s="133"/>
      <c r="DD935" s="133"/>
      <c r="DE935" s="133"/>
      <c r="DF935" s="133"/>
      <c r="DG935" s="133"/>
      <c r="DH935" s="133"/>
      <c r="DI935" s="133"/>
      <c r="DJ935" s="133"/>
      <c r="DK935" s="133"/>
      <c r="DL935" s="133"/>
      <c r="DM935" s="133"/>
      <c r="DN935" s="133"/>
      <c r="DO935" s="133"/>
      <c r="DP935" s="133"/>
      <c r="DQ935" s="133"/>
      <c r="DR935" s="133"/>
      <c r="DS935" s="133"/>
      <c r="DT935" s="133"/>
      <c r="DU935" s="133"/>
      <c r="DV935" s="133"/>
      <c r="DW935" s="133"/>
      <c r="DX935" s="133"/>
      <c r="DY935" s="133"/>
      <c r="DZ935" s="133"/>
      <c r="EA935" s="133"/>
      <c r="EB935" s="133"/>
      <c r="EC935" s="133"/>
      <c r="ED935" s="133"/>
      <c r="EE935" s="133"/>
      <c r="EF935" s="133"/>
      <c r="EG935" s="133"/>
      <c r="EH935" s="133"/>
      <c r="EI935" s="133"/>
      <c r="EJ935" s="133"/>
      <c r="EK935" s="133"/>
      <c r="EL935" s="133"/>
      <c r="EM935" s="133"/>
      <c r="EN935" s="133"/>
      <c r="EO935" s="133"/>
      <c r="EP935" s="133"/>
      <c r="EQ935" s="133"/>
      <c r="ER935" s="133"/>
      <c r="ES935" s="133"/>
      <c r="ET935" s="133"/>
      <c r="EU935" s="133"/>
      <c r="EV935" s="133"/>
      <c r="EW935" s="133"/>
      <c r="EX935" s="133"/>
      <c r="EY935" s="133"/>
      <c r="EZ935" s="133"/>
      <c r="FA935" s="133"/>
      <c r="FB935" s="133"/>
      <c r="FC935" s="133"/>
      <c r="FD935" s="133"/>
      <c r="FE935" s="133"/>
      <c r="FF935" s="133"/>
      <c r="FG935" s="133"/>
      <c r="FH935" s="133"/>
      <c r="FI935" s="133"/>
      <c r="FJ935" s="133"/>
      <c r="FK935" s="133"/>
      <c r="FL935" s="133"/>
      <c r="FM935" s="133"/>
      <c r="FN935" s="133"/>
      <c r="FO935" s="133"/>
      <c r="FP935" s="133"/>
      <c r="FQ935" s="133"/>
      <c r="FR935" s="133"/>
      <c r="FS935" s="133"/>
      <c r="FT935" s="133"/>
      <c r="FU935" s="133"/>
      <c r="FV935" s="133"/>
      <c r="FW935" s="133"/>
      <c r="FX935" s="133"/>
      <c r="FY935" s="133"/>
      <c r="FZ935" s="133"/>
      <c r="GA935" s="133"/>
      <c r="GB935" s="133"/>
      <c r="GC935" s="133"/>
      <c r="GD935" s="133"/>
      <c r="GE935" s="133"/>
      <c r="GF935" s="133"/>
      <c r="GG935" s="133"/>
      <c r="GH935" s="133"/>
      <c r="GI935" s="133"/>
      <c r="GJ935" s="133"/>
      <c r="GK935" s="133"/>
      <c r="GL935" s="133"/>
      <c r="GM935" s="133"/>
      <c r="GN935" s="133"/>
      <c r="GO935" s="133"/>
      <c r="GP935" s="133"/>
      <c r="GQ935" s="133"/>
      <c r="GR935" s="133"/>
      <c r="GS935" s="133"/>
    </row>
    <row r="936" spans="1:20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c r="AV936" s="133"/>
      <c r="AW936" s="133"/>
      <c r="AX936" s="133"/>
      <c r="AY936" s="133"/>
      <c r="AZ936" s="133"/>
      <c r="BA936" s="133"/>
      <c r="BB936" s="133"/>
      <c r="BC936" s="133"/>
      <c r="BD936" s="133"/>
      <c r="BE936" s="133"/>
      <c r="BF936" s="133"/>
      <c r="BG936" s="133"/>
      <c r="BH936" s="133"/>
      <c r="BI936" s="133"/>
      <c r="BJ936" s="133"/>
      <c r="BK936" s="133"/>
      <c r="BL936" s="133"/>
      <c r="BM936" s="133"/>
      <c r="BN936" s="133"/>
      <c r="BO936" s="133"/>
      <c r="BP936" s="133"/>
      <c r="BQ936" s="133"/>
      <c r="BR936" s="133"/>
      <c r="BS936" s="133"/>
      <c r="BT936" s="133"/>
      <c r="BU936" s="133"/>
      <c r="BV936" s="133"/>
      <c r="BW936" s="133"/>
      <c r="BX936" s="133"/>
      <c r="BY936" s="133"/>
      <c r="BZ936" s="133"/>
      <c r="CA936" s="133"/>
      <c r="CB936" s="133"/>
      <c r="CC936" s="133"/>
      <c r="CD936" s="133"/>
      <c r="CE936" s="133"/>
      <c r="CF936" s="133"/>
      <c r="CG936" s="133"/>
      <c r="CH936" s="133"/>
      <c r="CI936" s="133"/>
      <c r="CJ936" s="133"/>
      <c r="CK936" s="133"/>
      <c r="CL936" s="133"/>
      <c r="CM936" s="133"/>
      <c r="CN936" s="133"/>
      <c r="CO936" s="133"/>
      <c r="CP936" s="133"/>
      <c r="CQ936" s="133"/>
      <c r="CR936" s="133"/>
      <c r="CS936" s="133"/>
      <c r="CT936" s="133"/>
      <c r="CU936" s="133"/>
      <c r="CV936" s="133"/>
      <c r="CW936" s="133"/>
      <c r="CX936" s="133"/>
      <c r="CY936" s="133"/>
      <c r="CZ936" s="133"/>
      <c r="DA936" s="133"/>
      <c r="DB936" s="133"/>
      <c r="DC936" s="133"/>
      <c r="DD936" s="133"/>
      <c r="DE936" s="133"/>
      <c r="DF936" s="133"/>
      <c r="DG936" s="133"/>
      <c r="DH936" s="133"/>
      <c r="DI936" s="133"/>
      <c r="DJ936" s="133"/>
      <c r="DK936" s="133"/>
      <c r="DL936" s="133"/>
      <c r="DM936" s="133"/>
      <c r="DN936" s="133"/>
      <c r="DO936" s="133"/>
      <c r="DP936" s="133"/>
      <c r="DQ936" s="133"/>
      <c r="DR936" s="133"/>
      <c r="DS936" s="133"/>
      <c r="DT936" s="133"/>
      <c r="DU936" s="133"/>
      <c r="DV936" s="133"/>
      <c r="DW936" s="133"/>
      <c r="DX936" s="133"/>
      <c r="DY936" s="133"/>
      <c r="DZ936" s="133"/>
      <c r="EA936" s="133"/>
      <c r="EB936" s="133"/>
      <c r="EC936" s="133"/>
      <c r="ED936" s="133"/>
      <c r="EE936" s="133"/>
      <c r="EF936" s="133"/>
      <c r="EG936" s="133"/>
      <c r="EH936" s="133"/>
      <c r="EI936" s="133"/>
      <c r="EJ936" s="133"/>
      <c r="EK936" s="133"/>
      <c r="EL936" s="133"/>
      <c r="EM936" s="133"/>
      <c r="EN936" s="133"/>
      <c r="EO936" s="133"/>
      <c r="EP936" s="133"/>
      <c r="EQ936" s="133"/>
      <c r="ER936" s="133"/>
      <c r="ES936" s="133"/>
      <c r="ET936" s="133"/>
      <c r="EU936" s="133"/>
      <c r="EV936" s="133"/>
      <c r="EW936" s="133"/>
      <c r="EX936" s="133"/>
      <c r="EY936" s="133"/>
      <c r="EZ936" s="133"/>
      <c r="FA936" s="133"/>
      <c r="FB936" s="133"/>
      <c r="FC936" s="133"/>
      <c r="FD936" s="133"/>
      <c r="FE936" s="133"/>
      <c r="FF936" s="133"/>
      <c r="FG936" s="133"/>
      <c r="FH936" s="133"/>
      <c r="FI936" s="133"/>
      <c r="FJ936" s="133"/>
      <c r="FK936" s="133"/>
      <c r="FL936" s="133"/>
      <c r="FM936" s="133"/>
      <c r="FN936" s="133"/>
      <c r="FO936" s="133"/>
      <c r="FP936" s="133"/>
      <c r="FQ936" s="133"/>
      <c r="FR936" s="133"/>
      <c r="FS936" s="133"/>
      <c r="FT936" s="133"/>
      <c r="FU936" s="133"/>
      <c r="FV936" s="133"/>
      <c r="FW936" s="133"/>
      <c r="FX936" s="133"/>
      <c r="FY936" s="133"/>
      <c r="FZ936" s="133"/>
      <c r="GA936" s="133"/>
      <c r="GB936" s="133"/>
      <c r="GC936" s="133"/>
      <c r="GD936" s="133"/>
      <c r="GE936" s="133"/>
      <c r="GF936" s="133"/>
      <c r="GG936" s="133"/>
      <c r="GH936" s="133"/>
      <c r="GI936" s="133"/>
      <c r="GJ936" s="133"/>
      <c r="GK936" s="133"/>
      <c r="GL936" s="133"/>
      <c r="GM936" s="133"/>
      <c r="GN936" s="133"/>
      <c r="GO936" s="133"/>
      <c r="GP936" s="133"/>
      <c r="GQ936" s="133"/>
      <c r="GR936" s="133"/>
      <c r="GS936" s="133"/>
    </row>
  </sheetData>
  <mergeCells count="24">
    <mergeCell ref="A1:G1"/>
    <mergeCell ref="A2:H2"/>
    <mergeCell ref="B5:C5"/>
    <mergeCell ref="F5:H5"/>
    <mergeCell ref="B6:C6"/>
    <mergeCell ref="F6:H6"/>
    <mergeCell ref="B34:C34"/>
    <mergeCell ref="D34:F34"/>
    <mergeCell ref="B31:C31"/>
    <mergeCell ref="D31:F31"/>
    <mergeCell ref="B32:C32"/>
    <mergeCell ref="D32:F32"/>
    <mergeCell ref="D10:H10"/>
    <mergeCell ref="G31:H31"/>
    <mergeCell ref="A3:H3"/>
    <mergeCell ref="A4:H4"/>
    <mergeCell ref="D33:F33"/>
    <mergeCell ref="B33:C33"/>
    <mergeCell ref="A30:F30"/>
    <mergeCell ref="G30:H30"/>
    <mergeCell ref="B7:C7"/>
    <mergeCell ref="F7:H7"/>
    <mergeCell ref="B8:C8"/>
    <mergeCell ref="F8:H8"/>
  </mergeCells>
  <conditionalFormatting sqref="A35:I53 I34">
    <cfRule type="cellIs" dxfId="610" priority="2" operator="equal">
      <formula>0</formula>
    </cfRule>
    <cfRule type="cellIs" dxfId="609" priority="3" operator="equal">
      <formula>"(blank)"</formula>
    </cfRule>
  </conditionalFormatting>
  <conditionalFormatting sqref="F13:F27">
    <cfRule type="dataBar" priority="180">
      <dataBar>
        <cfvo type="min"/>
        <cfvo type="max"/>
        <color rgb="FF638EC6"/>
      </dataBar>
      <extLst>
        <ext xmlns:x14="http://schemas.microsoft.com/office/spreadsheetml/2009/9/main" uri="{B025F937-C7B1-47D3-B67F-A62EFF666E3E}">
          <x14:id>{4D346B52-E639-436C-B9DB-26853873497E}</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4D346B52-E639-436C-B9DB-26853873497E}">
            <x14:dataBar minLength="0" maxLength="100" gradient="0">
              <x14:cfvo type="autoMin"/>
              <x14:cfvo type="autoMax"/>
              <x14:negativeFillColor rgb="FFFF0000"/>
              <x14:axisColor rgb="FF000000"/>
            </x14:dataBar>
          </x14:cfRule>
          <xm:sqref>F13:F27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Values!$A$59:$A$64</xm:f>
          </x14:formula1>
          <xm:sqref>B10</xm:sqref>
        </x14:dataValidation>
        <x14:dataValidation type="list" allowBlank="1" showInputMessage="1" showErrorMessage="1" xr:uid="{00000000-0002-0000-0400-000001000000}">
          <x14:formula1>
            <xm:f>Values!$A$4:$A$5</xm:f>
          </x14:formula1>
          <xm:sqref>G32:G34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991"/>
  <sheetViews>
    <sheetView workbookViewId="0">
      <selection sqref="A1:D1"/>
    </sheetView>
  </sheetViews>
  <sheetFormatPr defaultColWidth="11.2109375" defaultRowHeight="14.55"/>
  <cols>
    <col min="1" max="1" width="11.2109375" style="5" customWidth="1"/>
    <col min="2" max="2" width="56.7109375" style="5" customWidth="1"/>
    <col min="3" max="4" width="40.7109375" style="5" customWidth="1"/>
    <col min="5" max="25" width="6.5" style="5" customWidth="1"/>
    <col min="26" max="16384" width="11.2109375" style="5"/>
  </cols>
  <sheetData>
    <row r="1" spans="1:25" ht="36" customHeight="1">
      <c r="A1" s="297" t="s">
        <v>1787</v>
      </c>
      <c r="B1" s="302"/>
      <c r="C1" s="302"/>
      <c r="D1" s="303"/>
      <c r="E1" s="209"/>
      <c r="F1" s="209"/>
      <c r="G1" s="209"/>
      <c r="H1" s="2"/>
      <c r="I1" s="2"/>
      <c r="J1" s="2"/>
      <c r="K1" s="2"/>
      <c r="L1" s="2"/>
      <c r="M1" s="2"/>
      <c r="N1" s="2"/>
      <c r="O1" s="2"/>
      <c r="P1" s="2"/>
      <c r="Q1" s="2"/>
      <c r="R1" s="2"/>
      <c r="S1" s="2"/>
      <c r="T1" s="2"/>
      <c r="U1" s="2"/>
      <c r="V1" s="2"/>
      <c r="W1" s="2"/>
      <c r="X1" s="2"/>
      <c r="Y1" s="2"/>
    </row>
    <row r="2" spans="1:25" ht="25.55" customHeight="1">
      <c r="A2" s="304" t="s">
        <v>9</v>
      </c>
      <c r="B2" s="305"/>
      <c r="C2" s="305"/>
      <c r="D2" s="306"/>
      <c r="E2" s="6"/>
      <c r="F2" s="2"/>
      <c r="G2" s="2"/>
      <c r="H2" s="2"/>
      <c r="I2" s="2"/>
      <c r="J2" s="2"/>
      <c r="K2" s="2"/>
      <c r="L2" s="2"/>
      <c r="M2" s="2"/>
      <c r="N2" s="2"/>
      <c r="O2" s="2"/>
      <c r="P2" s="2"/>
      <c r="Q2" s="2"/>
      <c r="R2" s="2"/>
      <c r="S2" s="2"/>
      <c r="T2" s="2"/>
      <c r="U2" s="2"/>
      <c r="V2" s="2"/>
      <c r="W2" s="2"/>
      <c r="X2" s="2"/>
      <c r="Y2" s="2"/>
    </row>
    <row r="3" spans="1:25" ht="2.15" customHeight="1">
      <c r="A3" s="219"/>
      <c r="B3" s="220"/>
      <c r="C3" s="221"/>
      <c r="D3" s="221"/>
      <c r="E3" s="6"/>
      <c r="F3" s="2"/>
      <c r="G3" s="2"/>
      <c r="H3" s="2"/>
      <c r="I3" s="2"/>
      <c r="J3" s="2"/>
      <c r="K3" s="2"/>
      <c r="L3" s="2"/>
      <c r="M3" s="2"/>
      <c r="N3" s="2"/>
      <c r="O3" s="2"/>
      <c r="P3" s="2"/>
      <c r="Q3" s="2"/>
      <c r="R3" s="2"/>
      <c r="S3" s="2"/>
      <c r="T3" s="2"/>
      <c r="U3" s="2"/>
      <c r="V3" s="2"/>
      <c r="W3" s="2"/>
      <c r="X3" s="2"/>
      <c r="Y3" s="2"/>
    </row>
    <row r="4" spans="1:25" ht="2.15" customHeight="1">
      <c r="A4" s="222"/>
      <c r="B4" s="222"/>
      <c r="C4" s="222"/>
      <c r="D4" s="222"/>
      <c r="E4" s="6"/>
      <c r="F4" s="2"/>
      <c r="G4" s="2"/>
      <c r="H4" s="2"/>
      <c r="I4" s="2"/>
      <c r="J4" s="2"/>
      <c r="K4" s="2"/>
      <c r="L4" s="2"/>
      <c r="M4" s="2"/>
      <c r="N4" s="2"/>
      <c r="O4" s="2"/>
      <c r="P4" s="2"/>
      <c r="Q4" s="2"/>
      <c r="R4" s="2"/>
      <c r="S4" s="2"/>
      <c r="T4" s="2"/>
      <c r="U4" s="2"/>
      <c r="V4" s="2"/>
      <c r="W4" s="2"/>
      <c r="X4" s="2"/>
      <c r="Y4" s="2"/>
    </row>
    <row r="5" spans="1:25" ht="2.15" customHeight="1">
      <c r="A5" s="223"/>
      <c r="B5" s="224"/>
      <c r="C5" s="224"/>
      <c r="D5" s="224"/>
      <c r="E5" s="6"/>
      <c r="F5" s="2"/>
      <c r="G5" s="2"/>
      <c r="H5" s="2"/>
      <c r="I5" s="2"/>
      <c r="J5" s="2"/>
      <c r="K5" s="2"/>
      <c r="L5" s="2"/>
      <c r="M5" s="2"/>
      <c r="N5" s="2"/>
      <c r="O5" s="2"/>
      <c r="P5" s="2"/>
      <c r="Q5" s="2"/>
      <c r="R5" s="2"/>
      <c r="S5" s="2"/>
      <c r="T5" s="2"/>
      <c r="U5" s="2"/>
      <c r="V5" s="2"/>
      <c r="W5" s="2"/>
      <c r="X5" s="2"/>
      <c r="Y5" s="2"/>
    </row>
    <row r="6" spans="1:25" ht="2.15" customHeight="1">
      <c r="A6" s="225"/>
      <c r="B6" s="224"/>
      <c r="C6" s="224"/>
      <c r="D6" s="224"/>
      <c r="E6" s="2"/>
      <c r="F6" s="2"/>
      <c r="G6" s="2"/>
      <c r="H6" s="2"/>
      <c r="I6" s="2"/>
      <c r="J6" s="2"/>
      <c r="K6" s="2"/>
      <c r="L6" s="2"/>
      <c r="M6" s="2"/>
      <c r="N6" s="2"/>
      <c r="O6" s="2"/>
      <c r="P6" s="2"/>
      <c r="Q6" s="2"/>
      <c r="R6" s="2"/>
      <c r="S6" s="2"/>
      <c r="T6" s="2"/>
      <c r="U6" s="2"/>
      <c r="V6" s="2"/>
      <c r="W6" s="2"/>
      <c r="X6" s="2"/>
      <c r="Y6" s="2"/>
    </row>
    <row r="7" spans="1:25" ht="2.15" customHeight="1">
      <c r="A7" s="219"/>
      <c r="B7" s="218"/>
      <c r="C7" s="226"/>
      <c r="D7" s="226"/>
      <c r="E7" s="6"/>
      <c r="F7" s="2"/>
      <c r="G7" s="2"/>
      <c r="H7" s="2"/>
      <c r="I7" s="2"/>
      <c r="J7" s="2"/>
      <c r="K7" s="2"/>
      <c r="L7" s="2"/>
      <c r="M7" s="2"/>
      <c r="N7" s="2"/>
      <c r="O7" s="2"/>
      <c r="P7" s="2"/>
      <c r="Q7" s="2"/>
      <c r="R7" s="2"/>
      <c r="S7" s="2"/>
      <c r="T7" s="2"/>
      <c r="U7" s="2"/>
      <c r="V7" s="2"/>
      <c r="W7" s="2"/>
      <c r="X7" s="2"/>
      <c r="Y7" s="2"/>
    </row>
    <row r="8" spans="1:25" ht="2.15" customHeight="1">
      <c r="A8" s="219"/>
      <c r="B8" s="218"/>
      <c r="C8" s="226"/>
      <c r="D8" s="226"/>
      <c r="E8" s="6"/>
      <c r="F8" s="2"/>
      <c r="G8" s="2"/>
      <c r="H8" s="2"/>
      <c r="I8" s="2"/>
      <c r="J8" s="2"/>
      <c r="K8" s="2"/>
      <c r="L8" s="2"/>
      <c r="M8" s="2"/>
      <c r="N8" s="2"/>
      <c r="O8" s="2"/>
      <c r="P8" s="2"/>
      <c r="Q8" s="2"/>
      <c r="R8" s="2"/>
      <c r="S8" s="2"/>
      <c r="T8" s="2"/>
      <c r="U8" s="2"/>
      <c r="V8" s="2"/>
      <c r="W8" s="2"/>
      <c r="X8" s="2"/>
      <c r="Y8" s="2"/>
    </row>
    <row r="9" spans="1:25" ht="2.15" customHeight="1">
      <c r="A9" s="219"/>
      <c r="B9" s="218"/>
      <c r="C9" s="226"/>
      <c r="D9" s="226"/>
      <c r="E9" s="6"/>
      <c r="F9" s="2"/>
      <c r="G9" s="2"/>
      <c r="H9" s="2"/>
      <c r="I9" s="2"/>
      <c r="J9" s="2"/>
      <c r="K9" s="2"/>
      <c r="L9" s="2"/>
      <c r="M9" s="2"/>
      <c r="N9" s="2"/>
      <c r="O9" s="2"/>
      <c r="P9" s="2"/>
      <c r="Q9" s="2"/>
      <c r="R9" s="2"/>
      <c r="S9" s="2"/>
      <c r="T9" s="2"/>
      <c r="U9" s="2"/>
      <c r="V9" s="2"/>
      <c r="W9" s="2"/>
      <c r="X9" s="2"/>
      <c r="Y9" s="2"/>
    </row>
    <row r="10" spans="1:25" ht="2.15" customHeight="1">
      <c r="A10" s="219"/>
      <c r="B10" s="218"/>
      <c r="C10" s="226"/>
      <c r="D10" s="226"/>
      <c r="E10" s="6"/>
      <c r="F10" s="2"/>
      <c r="G10" s="2"/>
      <c r="H10" s="2"/>
      <c r="I10" s="2"/>
      <c r="J10" s="2"/>
      <c r="K10" s="2"/>
      <c r="L10" s="2"/>
      <c r="M10" s="2"/>
      <c r="N10" s="2"/>
      <c r="O10" s="2"/>
      <c r="P10" s="2"/>
      <c r="Q10" s="2"/>
      <c r="R10" s="2"/>
      <c r="S10" s="2"/>
      <c r="T10" s="2"/>
      <c r="U10" s="2"/>
      <c r="V10" s="2"/>
      <c r="W10" s="2"/>
      <c r="X10" s="2"/>
      <c r="Y10" s="2"/>
    </row>
    <row r="11" spans="1:25" ht="2.15" customHeight="1">
      <c r="A11" s="219"/>
      <c r="B11" s="218"/>
      <c r="C11" s="226"/>
      <c r="D11" s="226"/>
      <c r="E11" s="6"/>
      <c r="F11" s="2"/>
      <c r="G11" s="2"/>
      <c r="H11" s="2"/>
      <c r="I11" s="2"/>
      <c r="J11" s="2"/>
      <c r="K11" s="2"/>
      <c r="L11" s="2"/>
      <c r="M11" s="2"/>
      <c r="N11" s="2"/>
      <c r="O11" s="2"/>
      <c r="P11" s="2"/>
      <c r="Q11" s="2"/>
      <c r="R11" s="2"/>
      <c r="S11" s="2"/>
      <c r="T11" s="2"/>
      <c r="U11" s="2"/>
      <c r="V11" s="2"/>
      <c r="W11" s="2"/>
      <c r="X11" s="2"/>
      <c r="Y11" s="2"/>
    </row>
    <row r="12" spans="1:25" ht="2.15" customHeight="1">
      <c r="A12" s="219"/>
      <c r="B12" s="218"/>
      <c r="C12" s="226"/>
      <c r="D12" s="226"/>
      <c r="E12" s="6"/>
      <c r="F12" s="2"/>
      <c r="G12" s="2"/>
      <c r="H12" s="2"/>
      <c r="I12" s="2"/>
      <c r="J12" s="2"/>
      <c r="K12" s="2"/>
      <c r="L12" s="2"/>
      <c r="M12" s="2"/>
      <c r="N12" s="2"/>
      <c r="O12" s="2"/>
      <c r="P12" s="2"/>
      <c r="Q12" s="2"/>
      <c r="R12" s="2"/>
      <c r="S12" s="2"/>
      <c r="T12" s="2"/>
      <c r="U12" s="2"/>
      <c r="V12" s="2"/>
      <c r="W12" s="2"/>
      <c r="X12" s="2"/>
      <c r="Y12" s="2"/>
    </row>
    <row r="13" spans="1:25" ht="2.15" customHeight="1">
      <c r="A13" s="219"/>
      <c r="B13" s="218"/>
      <c r="C13" s="226"/>
      <c r="D13" s="226"/>
      <c r="E13" s="6"/>
      <c r="F13" s="2"/>
      <c r="G13" s="2"/>
      <c r="H13" s="2"/>
      <c r="I13" s="2"/>
      <c r="J13" s="2"/>
      <c r="K13" s="2"/>
      <c r="L13" s="2"/>
      <c r="M13" s="2"/>
      <c r="N13" s="2"/>
      <c r="O13" s="2"/>
      <c r="P13" s="2"/>
      <c r="Q13" s="2"/>
      <c r="R13" s="2"/>
      <c r="S13" s="2"/>
      <c r="T13" s="2"/>
      <c r="U13" s="2"/>
      <c r="V13" s="2"/>
      <c r="W13" s="2"/>
      <c r="X13" s="2"/>
      <c r="Y13" s="2"/>
    </row>
    <row r="14" spans="1:25" ht="2.15" customHeight="1">
      <c r="A14" s="219"/>
      <c r="B14" s="218"/>
      <c r="C14" s="226"/>
      <c r="D14" s="226"/>
      <c r="E14" s="6"/>
      <c r="F14" s="2"/>
      <c r="G14" s="2"/>
      <c r="H14" s="2"/>
      <c r="I14" s="2"/>
      <c r="J14" s="2"/>
      <c r="K14" s="2"/>
      <c r="L14" s="2"/>
      <c r="M14" s="2"/>
      <c r="N14" s="2"/>
      <c r="O14" s="2"/>
      <c r="P14" s="2"/>
      <c r="Q14" s="2"/>
      <c r="R14" s="2"/>
      <c r="S14" s="2"/>
      <c r="T14" s="2"/>
      <c r="U14" s="2"/>
      <c r="V14" s="2"/>
      <c r="W14" s="2"/>
      <c r="X14" s="2"/>
      <c r="Y14" s="2"/>
    </row>
    <row r="15" spans="1:25" ht="2.15" customHeight="1">
      <c r="A15" s="219"/>
      <c r="B15" s="218"/>
      <c r="C15" s="226"/>
      <c r="D15" s="226"/>
      <c r="E15" s="6"/>
      <c r="F15" s="2"/>
      <c r="G15" s="2"/>
      <c r="H15" s="2"/>
      <c r="I15" s="2"/>
      <c r="J15" s="2"/>
      <c r="K15" s="2"/>
      <c r="L15" s="2"/>
      <c r="M15" s="2"/>
      <c r="N15" s="2"/>
      <c r="O15" s="2"/>
      <c r="P15" s="2"/>
      <c r="Q15" s="2"/>
      <c r="R15" s="2"/>
      <c r="S15" s="2"/>
      <c r="T15" s="2"/>
      <c r="U15" s="2"/>
      <c r="V15" s="2"/>
      <c r="W15" s="2"/>
      <c r="X15" s="2"/>
      <c r="Y15" s="2"/>
    </row>
    <row r="16" spans="1:25" ht="2.15" customHeight="1">
      <c r="A16" s="219"/>
      <c r="B16" s="218"/>
      <c r="C16" s="226"/>
      <c r="D16" s="226"/>
      <c r="E16" s="6"/>
      <c r="F16" s="2"/>
      <c r="G16" s="2"/>
      <c r="H16" s="2"/>
      <c r="I16" s="2"/>
      <c r="J16" s="2"/>
      <c r="K16" s="2"/>
      <c r="L16" s="2"/>
      <c r="M16" s="2"/>
      <c r="N16" s="2"/>
      <c r="O16" s="2"/>
      <c r="P16" s="2"/>
      <c r="Q16" s="2"/>
      <c r="R16" s="2"/>
      <c r="S16" s="2"/>
      <c r="T16" s="2"/>
      <c r="U16" s="2"/>
      <c r="V16" s="2"/>
      <c r="W16" s="2"/>
      <c r="X16" s="2"/>
      <c r="Y16" s="2"/>
    </row>
    <row r="17" spans="1:25" ht="2.15" customHeight="1">
      <c r="A17" s="225"/>
      <c r="B17" s="224"/>
      <c r="C17" s="224"/>
      <c r="D17" s="224"/>
      <c r="E17" s="2"/>
      <c r="F17" s="2"/>
      <c r="G17" s="2"/>
      <c r="H17" s="2"/>
      <c r="I17" s="2"/>
      <c r="J17" s="2"/>
      <c r="K17" s="2"/>
      <c r="L17" s="2"/>
      <c r="M17" s="2"/>
      <c r="N17" s="2"/>
      <c r="O17" s="2"/>
      <c r="P17" s="2"/>
      <c r="Q17" s="2"/>
      <c r="R17" s="2"/>
      <c r="S17" s="2"/>
      <c r="T17" s="2"/>
      <c r="U17" s="2"/>
      <c r="V17" s="2"/>
      <c r="W17" s="2"/>
      <c r="X17" s="2"/>
      <c r="Y17" s="2"/>
    </row>
    <row r="18" spans="1:25" ht="2.15" customHeight="1">
      <c r="A18" s="219"/>
      <c r="B18" s="218"/>
      <c r="C18" s="226"/>
      <c r="D18" s="226"/>
      <c r="E18" s="6"/>
      <c r="F18" s="2"/>
      <c r="G18" s="2"/>
      <c r="H18" s="2"/>
      <c r="I18" s="2"/>
      <c r="J18" s="2"/>
      <c r="K18" s="2"/>
      <c r="L18" s="2"/>
      <c r="M18" s="2"/>
      <c r="N18" s="2"/>
      <c r="O18" s="2"/>
      <c r="P18" s="2"/>
      <c r="Q18" s="2"/>
      <c r="R18" s="2"/>
      <c r="S18" s="2"/>
      <c r="T18" s="2"/>
      <c r="U18" s="2"/>
      <c r="V18" s="2"/>
      <c r="W18" s="2"/>
      <c r="X18" s="2"/>
      <c r="Y18" s="2"/>
    </row>
    <row r="19" spans="1:25" ht="1.5" customHeight="1">
      <c r="A19" s="219"/>
      <c r="B19" s="218"/>
      <c r="C19" s="226"/>
      <c r="D19" s="226"/>
      <c r="E19" s="6"/>
      <c r="F19" s="2"/>
      <c r="G19" s="2"/>
      <c r="H19" s="2"/>
      <c r="I19" s="2"/>
      <c r="J19" s="2"/>
      <c r="K19" s="2"/>
      <c r="L19" s="2"/>
      <c r="M19" s="2"/>
      <c r="N19" s="2"/>
      <c r="O19" s="2"/>
      <c r="P19" s="2"/>
      <c r="Q19" s="2"/>
      <c r="R19" s="2"/>
      <c r="S19" s="2"/>
      <c r="T19" s="2"/>
      <c r="U19" s="2"/>
      <c r="V19" s="2"/>
      <c r="W19" s="2"/>
      <c r="X19" s="2"/>
      <c r="Y19" s="2"/>
    </row>
    <row r="20" spans="1:25" ht="36" customHeight="1">
      <c r="A20" s="300" t="s">
        <v>34</v>
      </c>
      <c r="B20" s="307"/>
      <c r="C20" s="307"/>
      <c r="D20" s="301"/>
      <c r="E20" s="6"/>
      <c r="F20" s="2"/>
      <c r="G20" s="2"/>
      <c r="H20" s="2"/>
      <c r="I20" s="2"/>
      <c r="J20" s="2"/>
      <c r="K20" s="2"/>
      <c r="L20" s="2"/>
      <c r="M20" s="2"/>
      <c r="N20" s="2"/>
      <c r="O20" s="2"/>
      <c r="P20" s="2"/>
      <c r="Q20" s="2"/>
      <c r="R20" s="2"/>
      <c r="S20" s="2"/>
      <c r="T20" s="2"/>
      <c r="U20" s="2"/>
      <c r="V20" s="2"/>
      <c r="W20" s="2"/>
      <c r="X20" s="2"/>
      <c r="Y20" s="2"/>
    </row>
    <row r="21" spans="1:25" ht="186.05" customHeight="1">
      <c r="A21" s="308" t="s">
        <v>1780</v>
      </c>
      <c r="B21" s="309"/>
      <c r="C21" s="309"/>
      <c r="D21" s="310"/>
      <c r="E21" s="6"/>
      <c r="F21" s="2"/>
      <c r="G21" s="2"/>
      <c r="H21" s="2"/>
      <c r="I21" s="2"/>
      <c r="J21" s="2"/>
      <c r="K21" s="2"/>
      <c r="L21" s="2"/>
      <c r="M21" s="2"/>
      <c r="N21" s="2"/>
      <c r="O21" s="2"/>
      <c r="P21" s="2"/>
      <c r="Q21" s="2"/>
      <c r="R21" s="2"/>
      <c r="S21" s="2"/>
      <c r="T21" s="2"/>
      <c r="U21" s="2"/>
      <c r="V21" s="2"/>
      <c r="W21" s="2"/>
      <c r="X21" s="2"/>
      <c r="Y21" s="2"/>
    </row>
    <row r="22" spans="1:25" ht="36" customHeight="1">
      <c r="A22" s="300" t="s">
        <v>3</v>
      </c>
      <c r="B22" s="301"/>
      <c r="C22" s="97" t="s">
        <v>1681</v>
      </c>
      <c r="D22" s="97" t="s">
        <v>1682</v>
      </c>
      <c r="E22" s="6"/>
      <c r="F22" s="2"/>
      <c r="G22" s="2"/>
      <c r="H22" s="2"/>
      <c r="I22" s="2"/>
      <c r="J22" s="2"/>
      <c r="K22" s="2"/>
      <c r="L22" s="2"/>
      <c r="M22" s="2"/>
      <c r="N22" s="2"/>
      <c r="O22" s="2"/>
      <c r="P22" s="2"/>
      <c r="Q22" s="2"/>
      <c r="R22" s="2"/>
      <c r="S22" s="2"/>
      <c r="T22" s="2"/>
      <c r="U22" s="2"/>
      <c r="V22" s="2"/>
      <c r="W22" s="2"/>
      <c r="X22" s="2"/>
      <c r="Y22" s="2"/>
    </row>
    <row r="23" spans="1:25" ht="65.150000000000006" customHeight="1">
      <c r="A23" s="59" t="str">
        <f>'HECVAT - Lite'!A23</f>
        <v>DOCU-01</v>
      </c>
      <c r="B23" s="59" t="str">
        <f>VLOOKUP(A23,'HECVAT - Lite'!A$23:B$97,2,FALSE)</f>
        <v>Have you undergone a SSAE 18 audit?</v>
      </c>
      <c r="C23" s="217" t="s">
        <v>1683</v>
      </c>
      <c r="D23" s="93" t="s">
        <v>1684</v>
      </c>
      <c r="E23" s="6"/>
      <c r="F23" s="2"/>
      <c r="G23" s="2"/>
      <c r="H23" s="2"/>
      <c r="I23" s="2"/>
      <c r="J23" s="2"/>
      <c r="K23" s="2"/>
      <c r="L23" s="2"/>
      <c r="M23" s="2"/>
      <c r="N23" s="2"/>
      <c r="O23" s="2"/>
      <c r="P23" s="2"/>
      <c r="Q23" s="2"/>
      <c r="R23" s="2"/>
      <c r="S23" s="2"/>
      <c r="T23" s="2"/>
      <c r="U23" s="2"/>
      <c r="V23" s="2"/>
      <c r="W23" s="2"/>
      <c r="X23" s="2"/>
      <c r="Y23" s="2"/>
    </row>
    <row r="24" spans="1:25" ht="63.95" customHeight="1">
      <c r="A24" s="59" t="str">
        <f>'HECVAT - Lite'!A24</f>
        <v>DOCU-02</v>
      </c>
      <c r="B24" s="59" t="str">
        <f>VLOOKUP(A24,'HECVAT - Lite'!A$23:B$97,2,FALSE)</f>
        <v>Have you completed the Cloud Security Alliance (CSA) self assessment or CAIQ?</v>
      </c>
      <c r="C24" s="217" t="s">
        <v>1685</v>
      </c>
      <c r="D24" s="93" t="s">
        <v>1686</v>
      </c>
      <c r="E24" s="6"/>
      <c r="F24" s="2"/>
      <c r="G24" s="2"/>
      <c r="H24" s="2"/>
      <c r="I24" s="2"/>
      <c r="J24" s="2"/>
      <c r="K24" s="2"/>
      <c r="L24" s="2"/>
      <c r="M24" s="2"/>
      <c r="N24" s="2"/>
      <c r="O24" s="2"/>
      <c r="P24" s="2"/>
      <c r="Q24" s="2"/>
      <c r="R24" s="2"/>
      <c r="S24" s="2"/>
      <c r="T24" s="2"/>
      <c r="U24" s="2"/>
      <c r="V24" s="2"/>
      <c r="W24" s="2"/>
      <c r="X24" s="2"/>
      <c r="Y24" s="2"/>
    </row>
    <row r="25" spans="1:25" ht="63.95" customHeight="1">
      <c r="A25" s="59" t="str">
        <f>'HECVAT - Lite'!A25</f>
        <v>DOCU-03</v>
      </c>
      <c r="B25" s="59" t="str">
        <f>VLOOKUP(A25,'HECVAT - Lite'!A$23:B$97,2,FALSE)</f>
        <v>Have you received the Cloud Security Alliance STAR certification?</v>
      </c>
      <c r="C25" s="217" t="s">
        <v>1687</v>
      </c>
      <c r="D25" s="14" t="s">
        <v>1795</v>
      </c>
      <c r="E25" s="6"/>
      <c r="F25" s="2"/>
      <c r="G25" s="2"/>
      <c r="H25" s="2"/>
      <c r="I25" s="2"/>
      <c r="J25" s="2"/>
      <c r="K25" s="2"/>
      <c r="L25" s="2"/>
      <c r="M25" s="2"/>
      <c r="N25" s="2"/>
      <c r="O25" s="2"/>
      <c r="P25" s="2"/>
      <c r="Q25" s="2"/>
      <c r="R25" s="2"/>
      <c r="S25" s="2"/>
      <c r="T25" s="2"/>
      <c r="U25" s="2"/>
      <c r="V25" s="2"/>
      <c r="W25" s="2"/>
      <c r="X25" s="2"/>
      <c r="Y25" s="2"/>
    </row>
    <row r="26" spans="1:25" ht="101.55">
      <c r="A26" s="59" t="str">
        <f>'HECVAT - Lite'!A26</f>
        <v>DOCU-04</v>
      </c>
      <c r="B26" s="59" t="str">
        <f>VLOOKUP(A26,'HECVAT - Lite'!A$23:B$97,2,FALSE)</f>
        <v>Do you conform with a specific industry standard security framework? (e.g. NIST Cybersecurity Framework, ISO 27001, etc.)</v>
      </c>
      <c r="C26" s="217" t="s">
        <v>1688</v>
      </c>
      <c r="D26" s="14" t="s">
        <v>1689</v>
      </c>
      <c r="E26" s="6"/>
      <c r="F26" s="2"/>
      <c r="G26" s="2"/>
      <c r="H26" s="2"/>
      <c r="I26" s="2"/>
      <c r="J26" s="2"/>
      <c r="K26" s="2"/>
      <c r="L26" s="2"/>
      <c r="M26" s="2"/>
      <c r="N26" s="2"/>
      <c r="O26" s="2"/>
      <c r="P26" s="2"/>
      <c r="Q26" s="2"/>
      <c r="R26" s="2"/>
      <c r="S26" s="2"/>
      <c r="T26" s="2"/>
      <c r="U26" s="2"/>
      <c r="V26" s="2"/>
      <c r="W26" s="2"/>
      <c r="X26" s="2"/>
      <c r="Y26" s="2"/>
    </row>
    <row r="27" spans="1:25" ht="63.95" customHeight="1">
      <c r="A27" s="59" t="str">
        <f>'HECVAT - Lite'!A27</f>
        <v>DOCU-05</v>
      </c>
      <c r="B27" s="59" t="str">
        <f>VLOOKUP(A27,'HECVAT - Lite'!A$23:B$97,2,FALSE)</f>
        <v>Are you compliant with FISMA standards?</v>
      </c>
      <c r="C27" s="217" t="s">
        <v>1690</v>
      </c>
      <c r="D27" s="93" t="s">
        <v>1691</v>
      </c>
      <c r="E27" s="6"/>
      <c r="F27" s="2"/>
      <c r="G27" s="2"/>
      <c r="H27" s="2"/>
      <c r="I27" s="2"/>
      <c r="J27" s="2"/>
      <c r="K27" s="2"/>
      <c r="L27" s="2"/>
      <c r="M27" s="2"/>
      <c r="N27" s="2"/>
      <c r="O27" s="2"/>
      <c r="P27" s="2"/>
      <c r="Q27" s="2"/>
      <c r="R27" s="2"/>
      <c r="S27" s="2"/>
      <c r="T27" s="2"/>
      <c r="U27" s="2"/>
      <c r="V27" s="2"/>
      <c r="W27" s="2"/>
      <c r="X27" s="2"/>
      <c r="Y27" s="2"/>
    </row>
    <row r="28" spans="1:25" ht="96.05" customHeight="1">
      <c r="A28" s="59" t="str">
        <f>'HECVAT - Lite'!A28</f>
        <v>DOCU-06</v>
      </c>
      <c r="B28" s="59" t="str">
        <f>VLOOKUP(A28,'HECVAT - Lite'!A$23:B$97,2,FALSE)</f>
        <v>Does your organization have a data privacy policy?</v>
      </c>
      <c r="C28" s="217" t="s">
        <v>1796</v>
      </c>
      <c r="D28" s="210" t="s">
        <v>1692</v>
      </c>
      <c r="E28" s="6"/>
      <c r="F28" s="2"/>
      <c r="G28" s="2"/>
      <c r="H28" s="2"/>
      <c r="I28" s="2"/>
      <c r="J28" s="2"/>
      <c r="K28" s="2"/>
      <c r="L28" s="2"/>
      <c r="M28" s="2"/>
      <c r="N28" s="2"/>
      <c r="O28" s="2"/>
      <c r="P28" s="2"/>
      <c r="Q28" s="2"/>
      <c r="R28" s="2"/>
      <c r="S28" s="2"/>
      <c r="T28" s="2"/>
      <c r="U28" s="2"/>
      <c r="V28" s="2"/>
      <c r="W28" s="2"/>
      <c r="X28" s="2"/>
      <c r="Y28" s="2"/>
    </row>
    <row r="29" spans="1:25" ht="36" customHeight="1">
      <c r="A29" s="300" t="s">
        <v>4</v>
      </c>
      <c r="B29" s="301"/>
      <c r="C29" s="97" t="str">
        <f>$C$22</f>
        <v>Reason for Question</v>
      </c>
      <c r="D29" s="97" t="str">
        <f>$D$22</f>
        <v>Follow-up Inquiries/Responses</v>
      </c>
      <c r="E29" s="6"/>
      <c r="F29" s="2"/>
      <c r="G29" s="2"/>
      <c r="H29" s="2"/>
      <c r="I29" s="2"/>
      <c r="J29" s="2"/>
      <c r="K29" s="2"/>
      <c r="L29" s="2"/>
      <c r="M29" s="2"/>
      <c r="N29" s="2"/>
      <c r="O29" s="2"/>
      <c r="P29" s="2"/>
      <c r="Q29" s="2"/>
      <c r="R29" s="2"/>
      <c r="S29" s="2"/>
      <c r="T29" s="2"/>
      <c r="U29" s="2"/>
      <c r="V29" s="2"/>
      <c r="W29" s="2"/>
      <c r="X29" s="2"/>
      <c r="Y29" s="2"/>
    </row>
    <row r="30" spans="1:25" ht="97" customHeight="1">
      <c r="A30" s="59" t="str">
        <f>'HECVAT - Lite'!A30</f>
        <v>COMP-01</v>
      </c>
      <c r="B30" s="59" t="str">
        <f>VLOOKUP(A30,'HECVAT - Lite'!A$23:B$97,2,FALSE)</f>
        <v>Describe your organization’s business background and ownership structure, including all parent and subsidiary relationships.</v>
      </c>
      <c r="C30" s="217" t="s">
        <v>1779</v>
      </c>
      <c r="D30" s="217" t="s">
        <v>1693</v>
      </c>
      <c r="E30" s="6"/>
      <c r="F30" s="2"/>
      <c r="G30" s="2"/>
      <c r="H30" s="2"/>
      <c r="I30" s="2"/>
      <c r="J30" s="2"/>
      <c r="K30" s="2"/>
      <c r="L30" s="2"/>
      <c r="M30" s="2"/>
      <c r="N30" s="2"/>
      <c r="O30" s="2"/>
      <c r="P30" s="2"/>
      <c r="Q30" s="2"/>
      <c r="R30" s="2"/>
      <c r="S30" s="2"/>
      <c r="T30" s="2"/>
      <c r="U30" s="2"/>
      <c r="V30" s="2"/>
      <c r="W30" s="2"/>
      <c r="X30" s="2"/>
      <c r="Y30" s="2"/>
    </row>
    <row r="31" spans="1:25" ht="83.95" customHeight="1">
      <c r="A31" s="59" t="str">
        <f>'HECVAT - Lite'!A31</f>
        <v>COMP-02</v>
      </c>
      <c r="B31" s="59" t="str">
        <f>VLOOKUP(A31,'HECVAT - Lite'!A$23:B$97,2,FALSE)</f>
        <v>Describe how long your organization has conducted business in this product area.</v>
      </c>
      <c r="C31" s="217" t="s">
        <v>1694</v>
      </c>
      <c r="D31" s="217" t="s">
        <v>1797</v>
      </c>
      <c r="E31" s="6"/>
      <c r="F31" s="2"/>
      <c r="G31" s="2"/>
      <c r="H31" s="2"/>
      <c r="I31" s="2"/>
      <c r="J31" s="2"/>
      <c r="K31" s="2"/>
      <c r="L31" s="2"/>
      <c r="M31" s="2"/>
      <c r="N31" s="2"/>
      <c r="O31" s="2"/>
      <c r="P31" s="2"/>
      <c r="Q31" s="2"/>
      <c r="R31" s="2"/>
      <c r="S31" s="2"/>
      <c r="T31" s="2"/>
      <c r="U31" s="2"/>
      <c r="V31" s="2"/>
      <c r="W31" s="2"/>
      <c r="X31" s="2"/>
      <c r="Y31" s="2"/>
    </row>
    <row r="32" spans="1:25" s="9" customFormat="1" ht="101.95" customHeight="1">
      <c r="A32" s="59" t="str">
        <f>'HECVAT - Lite'!A32</f>
        <v>COMP-03</v>
      </c>
      <c r="B32" s="59" t="str">
        <f>VLOOKUP(A32,'HECVAT - Lite'!A$23:B$97,2,FALSE)</f>
        <v>Do you have existing higher education customers?</v>
      </c>
      <c r="C32" s="217" t="s">
        <v>1695</v>
      </c>
      <c r="D32" s="211" t="s">
        <v>1696</v>
      </c>
      <c r="E32" s="7"/>
      <c r="F32" s="8"/>
      <c r="G32" s="8"/>
      <c r="H32" s="8"/>
      <c r="I32" s="8"/>
      <c r="J32" s="8"/>
      <c r="K32" s="8"/>
      <c r="L32" s="8"/>
      <c r="M32" s="8"/>
      <c r="N32" s="8"/>
      <c r="O32" s="8"/>
      <c r="P32" s="8"/>
      <c r="Q32" s="8"/>
      <c r="R32" s="8"/>
      <c r="S32" s="8"/>
      <c r="T32" s="8"/>
      <c r="U32" s="8"/>
      <c r="V32" s="8"/>
      <c r="W32" s="8"/>
      <c r="X32" s="8"/>
      <c r="Y32" s="8"/>
    </row>
    <row r="33" spans="1:25" s="3" customFormat="1" ht="81" customHeight="1">
      <c r="A33" s="59" t="str">
        <f>'HECVAT - Lite'!A33</f>
        <v>COMP-04</v>
      </c>
      <c r="B33" s="59" t="str">
        <f>VLOOKUP(A33,'HECVAT - Lite'!A$23:B$97,2,FALSE)</f>
        <v>Have you had a significant breach in the last 5 years?</v>
      </c>
      <c r="C33" s="217" t="s">
        <v>1697</v>
      </c>
      <c r="D33" s="211" t="s">
        <v>1698</v>
      </c>
      <c r="E33" s="212"/>
      <c r="F33" s="213"/>
      <c r="G33" s="213"/>
      <c r="H33" s="213"/>
      <c r="I33" s="213"/>
      <c r="J33" s="213"/>
      <c r="K33" s="213"/>
      <c r="L33" s="213"/>
      <c r="M33" s="213"/>
      <c r="N33" s="213"/>
      <c r="O33" s="213"/>
      <c r="P33" s="213"/>
      <c r="Q33" s="213"/>
      <c r="R33" s="213"/>
      <c r="S33" s="213"/>
      <c r="T33" s="213"/>
      <c r="U33" s="213"/>
      <c r="V33" s="213"/>
      <c r="W33" s="213"/>
      <c r="X33" s="213"/>
      <c r="Y33" s="213"/>
    </row>
    <row r="34" spans="1:25" ht="116.1">
      <c r="A34" s="59" t="str">
        <f>'HECVAT - Lite'!A34</f>
        <v>COMP-05</v>
      </c>
      <c r="B34" s="59" t="str">
        <f>VLOOKUP(A34,'HECVAT - Lite'!A$23:B$97,2,FALSE)</f>
        <v>Do you have a dedicated Information Security staff or office?</v>
      </c>
      <c r="C34" s="217" t="s">
        <v>1699</v>
      </c>
      <c r="D34" s="211" t="s">
        <v>1700</v>
      </c>
      <c r="E34" s="6"/>
      <c r="F34" s="2"/>
      <c r="G34" s="2"/>
      <c r="H34" s="2"/>
      <c r="I34" s="2"/>
      <c r="J34" s="2"/>
      <c r="K34" s="2"/>
      <c r="L34" s="2"/>
      <c r="M34" s="2"/>
      <c r="N34" s="2"/>
      <c r="O34" s="2"/>
      <c r="P34" s="2"/>
      <c r="Q34" s="2"/>
      <c r="R34" s="2"/>
      <c r="S34" s="2"/>
      <c r="T34" s="2"/>
      <c r="U34" s="2"/>
      <c r="V34" s="2"/>
      <c r="W34" s="2"/>
      <c r="X34" s="2"/>
      <c r="Y34" s="2"/>
    </row>
    <row r="35" spans="1:25" ht="115" customHeight="1">
      <c r="A35" s="59" t="str">
        <f>'HECVAT - Lite'!A35</f>
        <v>COMP-06</v>
      </c>
      <c r="B35" s="59" t="str">
        <f>VLOOKUP(A35,'HECVAT - Lite'!A$23:B$97,2,FALSE)</f>
        <v>Do you have a dedicated Software and System Development team(s)? (e.g. Customer Support, Implementation, Product Management, etc.)</v>
      </c>
      <c r="C35" s="217" t="s">
        <v>1701</v>
      </c>
      <c r="D35" s="102" t="s">
        <v>1702</v>
      </c>
      <c r="E35" s="6" t="s">
        <v>53</v>
      </c>
      <c r="F35" s="2"/>
      <c r="G35" s="2"/>
      <c r="H35" s="2"/>
      <c r="I35" s="2"/>
      <c r="J35" s="2"/>
      <c r="K35" s="2"/>
      <c r="L35" s="2"/>
      <c r="M35" s="2"/>
      <c r="N35" s="2"/>
      <c r="O35" s="2"/>
      <c r="P35" s="2"/>
      <c r="Q35" s="2"/>
      <c r="R35" s="2"/>
      <c r="S35" s="2"/>
      <c r="T35" s="2"/>
      <c r="U35" s="2"/>
      <c r="V35" s="2"/>
      <c r="W35" s="2"/>
      <c r="X35" s="2"/>
      <c r="Y35" s="2"/>
    </row>
    <row r="36" spans="1:25" ht="115" customHeight="1">
      <c r="A36" s="59" t="str">
        <f>'HECVAT - Lite'!A36</f>
        <v>COMP-07</v>
      </c>
      <c r="B36" s="59" t="str">
        <f>VLOOKUP(A36,'HECVAT - Lite'!A$23:B$97,2,FALSE)</f>
        <v>Use this area to share information about your environment that will assist those who are assessing your company data security program.</v>
      </c>
      <c r="C36" s="217" t="s">
        <v>1798</v>
      </c>
      <c r="D36" s="217" t="s">
        <v>1703</v>
      </c>
      <c r="E36" s="6" t="s">
        <v>55</v>
      </c>
      <c r="F36" s="2"/>
      <c r="G36" s="2"/>
      <c r="H36" s="2"/>
      <c r="I36" s="2"/>
      <c r="J36" s="2"/>
      <c r="K36" s="2"/>
      <c r="L36" s="2"/>
      <c r="M36" s="2"/>
      <c r="N36" s="2"/>
      <c r="O36" s="2"/>
      <c r="P36" s="2"/>
      <c r="Q36" s="2"/>
      <c r="R36" s="2"/>
      <c r="S36" s="2"/>
      <c r="T36" s="2"/>
      <c r="U36" s="2"/>
      <c r="V36" s="2"/>
      <c r="W36" s="2"/>
      <c r="X36" s="2"/>
      <c r="Y36" s="2"/>
    </row>
    <row r="37" spans="1:25" ht="36.950000000000003" customHeight="1">
      <c r="A37" s="300" t="s">
        <v>51</v>
      </c>
      <c r="B37" s="301"/>
      <c r="C37" s="97" t="str">
        <f>$C$22</f>
        <v>Reason for Question</v>
      </c>
      <c r="D37" s="97" t="str">
        <f>$D$22</f>
        <v>Follow-up Inquiries/Responses</v>
      </c>
      <c r="E37" s="6" t="s">
        <v>57</v>
      </c>
      <c r="F37" s="2"/>
      <c r="G37" s="2"/>
      <c r="H37" s="2"/>
      <c r="I37" s="2"/>
      <c r="J37" s="2"/>
      <c r="K37" s="2"/>
      <c r="L37" s="2"/>
      <c r="M37" s="2"/>
      <c r="N37" s="2"/>
      <c r="O37" s="2"/>
      <c r="P37" s="2"/>
      <c r="Q37" s="2"/>
      <c r="R37" s="2"/>
      <c r="S37" s="2"/>
      <c r="T37" s="2"/>
      <c r="U37" s="2"/>
      <c r="V37" s="2"/>
      <c r="W37" s="2"/>
      <c r="X37" s="2"/>
      <c r="Y37" s="2"/>
    </row>
    <row r="38" spans="1:25" ht="114.05" customHeight="1">
      <c r="A38" s="59" t="str">
        <f>'HECVAT - Lite'!A38</f>
        <v>HLAP-01</v>
      </c>
      <c r="B38" s="59" t="str">
        <f>VLOOKUP(A38,'HECVAT - Lite'!A$23:B$97,2,FALSE)</f>
        <v>Do you support role-based access control (RBAC) for end-users?</v>
      </c>
      <c r="C38" s="217" t="s">
        <v>1799</v>
      </c>
      <c r="D38" s="214" t="s">
        <v>1704</v>
      </c>
      <c r="E38" s="6" t="s">
        <v>1171</v>
      </c>
      <c r="F38" s="2"/>
      <c r="G38" s="2"/>
      <c r="H38" s="2"/>
      <c r="I38" s="2"/>
      <c r="J38" s="2"/>
      <c r="K38" s="2"/>
      <c r="L38" s="2"/>
      <c r="M38" s="2"/>
      <c r="N38" s="2"/>
      <c r="O38" s="2"/>
      <c r="P38" s="2"/>
      <c r="Q38" s="2"/>
      <c r="R38" s="2"/>
      <c r="S38" s="2"/>
      <c r="T38" s="2"/>
      <c r="U38" s="2"/>
      <c r="V38" s="2"/>
      <c r="W38" s="2"/>
      <c r="X38" s="2"/>
      <c r="Y38" s="2"/>
    </row>
    <row r="39" spans="1:25" ht="113.1" customHeight="1">
      <c r="A39" s="59" t="str">
        <f>'HECVAT - Lite'!A39</f>
        <v>HLAP-02</v>
      </c>
      <c r="B39" s="59" t="str">
        <f>VLOOKUP(A39,'HECVAT - Lite'!A$23:B$97,2,FALSE)</f>
        <v>Do you support role-based access control (RBAC) for system administrators?</v>
      </c>
      <c r="C39" s="217" t="s">
        <v>1705</v>
      </c>
      <c r="D39" s="214" t="s">
        <v>1706</v>
      </c>
      <c r="E39" s="6" t="s">
        <v>1172</v>
      </c>
      <c r="F39" s="2"/>
      <c r="G39" s="2"/>
      <c r="H39" s="2"/>
      <c r="I39" s="2"/>
      <c r="J39" s="2"/>
      <c r="K39" s="2"/>
      <c r="L39" s="2"/>
      <c r="M39" s="2"/>
      <c r="N39" s="2"/>
      <c r="O39" s="2"/>
      <c r="P39" s="2"/>
      <c r="Q39" s="2"/>
      <c r="R39" s="2"/>
      <c r="S39" s="2"/>
      <c r="T39" s="2"/>
      <c r="U39" s="2"/>
      <c r="V39" s="2"/>
      <c r="W39" s="2"/>
      <c r="X39" s="2"/>
      <c r="Y39" s="2"/>
    </row>
    <row r="40" spans="1:25" ht="111.9" customHeight="1">
      <c r="A40" s="59" t="str">
        <f>'HECVAT - Lite'!A40</f>
        <v>HLAP-03</v>
      </c>
      <c r="B40" s="59" t="str">
        <f>VLOOKUP(A40,'HECVAT - Lite'!A$23:B$97,2,FALSE)</f>
        <v>Can employees access customer data remotely?</v>
      </c>
      <c r="C40" s="217" t="s">
        <v>1707</v>
      </c>
      <c r="D40" s="211" t="s">
        <v>1708</v>
      </c>
      <c r="E40" s="6" t="s">
        <v>188</v>
      </c>
      <c r="F40" s="2"/>
      <c r="G40" s="2"/>
      <c r="H40" s="2"/>
      <c r="I40" s="2"/>
      <c r="J40" s="2"/>
      <c r="K40" s="2"/>
      <c r="L40" s="2"/>
      <c r="M40" s="2"/>
      <c r="N40" s="2"/>
      <c r="O40" s="2"/>
      <c r="P40" s="2"/>
      <c r="Q40" s="2"/>
      <c r="R40" s="2"/>
      <c r="S40" s="2"/>
      <c r="T40" s="2"/>
      <c r="U40" s="2"/>
      <c r="V40" s="2"/>
      <c r="W40" s="2"/>
      <c r="X40" s="2"/>
      <c r="Y40" s="2"/>
    </row>
    <row r="41" spans="1:25" ht="101.55">
      <c r="A41" s="59" t="str">
        <f>'HECVAT - Lite'!A41</f>
        <v>HLAP-04</v>
      </c>
      <c r="B41" s="59" t="str">
        <f>VLOOKUP(A41,'HECVAT - Lite'!A$23:B$97,2,FALSE)</f>
        <v>Can you provide overall system and/or application architecture diagrams including a full description of the data communications architecture for all components of the system?</v>
      </c>
      <c r="C41" s="217" t="s">
        <v>1709</v>
      </c>
      <c r="D41" s="211" t="s">
        <v>1800</v>
      </c>
      <c r="E41" s="6" t="s">
        <v>53</v>
      </c>
      <c r="F41" s="2"/>
      <c r="G41" s="2"/>
      <c r="H41" s="2"/>
      <c r="I41" s="2"/>
      <c r="J41" s="2"/>
      <c r="K41" s="2"/>
      <c r="L41" s="2"/>
      <c r="M41" s="2"/>
      <c r="N41" s="2"/>
      <c r="O41" s="2"/>
      <c r="P41" s="2"/>
      <c r="Q41" s="2"/>
      <c r="R41" s="2"/>
      <c r="S41" s="2"/>
      <c r="T41" s="2"/>
      <c r="U41" s="2"/>
      <c r="V41" s="2"/>
      <c r="W41" s="2"/>
      <c r="X41" s="2"/>
      <c r="Y41" s="2"/>
    </row>
    <row r="42" spans="1:25" ht="115" customHeight="1">
      <c r="A42" s="59" t="str">
        <f>'HECVAT - Lite'!A42</f>
        <v>HLAP-05</v>
      </c>
      <c r="B42" s="59" t="str">
        <f>VLOOKUP(A42,'HECVAT - Lite'!A$23:B$97,2,FALSE)</f>
        <v xml:space="preserve">Does the system provide data input validation and error messages? </v>
      </c>
      <c r="C42" s="217" t="s">
        <v>1710</v>
      </c>
      <c r="D42" s="102" t="s">
        <v>1711</v>
      </c>
      <c r="E42" s="6" t="s">
        <v>55</v>
      </c>
      <c r="F42" s="8"/>
      <c r="G42" s="8"/>
      <c r="H42" s="8"/>
      <c r="I42" s="8"/>
      <c r="J42" s="8"/>
      <c r="K42" s="8"/>
      <c r="L42" s="8"/>
      <c r="M42" s="8"/>
      <c r="N42" s="8"/>
      <c r="O42" s="8"/>
      <c r="P42" s="9"/>
      <c r="Q42" s="9"/>
      <c r="R42" s="9"/>
      <c r="S42" s="9"/>
      <c r="T42" s="9"/>
      <c r="U42" s="9"/>
      <c r="V42" s="9"/>
      <c r="W42" s="9"/>
      <c r="X42" s="9"/>
      <c r="Y42" s="9"/>
    </row>
    <row r="43" spans="1:25" ht="130.6">
      <c r="A43" s="59" t="str">
        <f>'HECVAT - Lite'!A43</f>
        <v>HLAP-06</v>
      </c>
      <c r="B43" s="59" t="str">
        <f>VLOOKUP(A43,'HECVAT - Lite'!A$23:B$97,2,FALSE)</f>
        <v xml:space="preserve">Do you employ a single-tenant environment? </v>
      </c>
      <c r="C43" s="217" t="s">
        <v>1712</v>
      </c>
      <c r="D43" s="102" t="s">
        <v>1801</v>
      </c>
      <c r="E43" s="6" t="s">
        <v>1173</v>
      </c>
      <c r="F43" s="8"/>
      <c r="G43" s="8"/>
      <c r="H43" s="8"/>
      <c r="I43" s="8"/>
      <c r="J43" s="8"/>
      <c r="K43" s="8"/>
      <c r="L43" s="8"/>
      <c r="M43" s="8"/>
      <c r="N43" s="8"/>
      <c r="O43" s="8"/>
      <c r="P43" s="9"/>
      <c r="Q43" s="9"/>
      <c r="R43" s="9"/>
      <c r="S43" s="9"/>
      <c r="T43" s="9"/>
      <c r="U43" s="9"/>
      <c r="V43" s="9"/>
      <c r="W43" s="9"/>
      <c r="X43" s="9"/>
      <c r="Y43" s="9"/>
    </row>
    <row r="44" spans="1:25" ht="36.950000000000003" customHeight="1">
      <c r="A44" s="300" t="s">
        <v>63</v>
      </c>
      <c r="B44" s="301"/>
      <c r="C44" s="97" t="str">
        <f>$C$22</f>
        <v>Reason for Question</v>
      </c>
      <c r="D44" s="97" t="str">
        <f>$D$22</f>
        <v>Follow-up Inquiries/Responses</v>
      </c>
      <c r="E44" s="7"/>
      <c r="F44" s="8"/>
      <c r="G44" s="8"/>
      <c r="H44" s="8"/>
      <c r="I44" s="8"/>
      <c r="J44" s="8"/>
      <c r="K44" s="8"/>
      <c r="L44" s="8"/>
      <c r="M44" s="8"/>
      <c r="N44" s="8"/>
      <c r="O44" s="8"/>
      <c r="P44" s="9"/>
      <c r="Q44" s="9"/>
      <c r="R44" s="9"/>
      <c r="S44" s="9"/>
      <c r="T44" s="9"/>
      <c r="U44" s="9"/>
      <c r="V44" s="9"/>
      <c r="W44" s="9"/>
      <c r="X44" s="9"/>
      <c r="Y44" s="9"/>
    </row>
    <row r="45" spans="1:25" ht="101.55">
      <c r="A45" s="59" t="str">
        <f>'HECVAT - Lite'!A45</f>
        <v>HLAA-01</v>
      </c>
      <c r="B45" s="59" t="str">
        <f>VLOOKUP(A45,'HECVAT - Lite'!A$23:B$97,2,FALSE)</f>
        <v>Can you enforce password/passphrase aging requirements?</v>
      </c>
      <c r="C45" s="217" t="s">
        <v>1713</v>
      </c>
      <c r="D45" s="102" t="s">
        <v>1714</v>
      </c>
      <c r="E45" s="7" t="s">
        <v>1174</v>
      </c>
      <c r="F45" s="8"/>
      <c r="G45" s="8"/>
      <c r="H45" s="8"/>
      <c r="I45" s="8"/>
      <c r="J45" s="8"/>
      <c r="K45" s="8"/>
      <c r="L45" s="8"/>
      <c r="M45" s="8"/>
      <c r="N45" s="8"/>
      <c r="O45" s="8"/>
      <c r="P45" s="9"/>
      <c r="Q45" s="9"/>
      <c r="R45" s="9"/>
      <c r="S45" s="9"/>
      <c r="T45" s="9"/>
      <c r="U45" s="9"/>
      <c r="V45" s="9"/>
      <c r="W45" s="9"/>
      <c r="X45" s="9"/>
      <c r="Y45" s="9"/>
    </row>
    <row r="46" spans="1:25" ht="101.55">
      <c r="A46" s="59" t="str">
        <f>'HECVAT - Lite'!A46</f>
        <v>HLAA-02</v>
      </c>
      <c r="B46" s="59" t="str">
        <f>VLOOKUP(A46,'HECVAT - Lite'!A$23:B$97,2,FALSE)</f>
        <v>Does your web-based interface support authentication, including standards-based single-sign-on? (e.g. InCommon)</v>
      </c>
      <c r="C46" s="217" t="s">
        <v>1802</v>
      </c>
      <c r="D46" s="217" t="s">
        <v>1715</v>
      </c>
      <c r="E46" s="6" t="s">
        <v>67</v>
      </c>
      <c r="F46" s="2"/>
      <c r="G46" s="2"/>
      <c r="H46" s="2"/>
      <c r="I46" s="2"/>
      <c r="J46" s="2"/>
      <c r="K46" s="2"/>
      <c r="L46" s="2"/>
      <c r="M46" s="2"/>
      <c r="N46" s="2"/>
      <c r="O46" s="2"/>
      <c r="P46" s="2"/>
      <c r="Q46" s="2"/>
      <c r="R46" s="2"/>
      <c r="S46" s="2"/>
      <c r="T46" s="2"/>
      <c r="U46" s="2"/>
      <c r="V46" s="2"/>
      <c r="W46" s="2"/>
      <c r="X46" s="2"/>
      <c r="Y46" s="2"/>
    </row>
    <row r="47" spans="1:25" ht="101.55">
      <c r="A47" s="59" t="str">
        <f>'HECVAT - Lite'!A47</f>
        <v>HLAA-03</v>
      </c>
      <c r="B47" s="59" t="str">
        <f>VLOOKUP(A47,'HECVAT - Lite'!A$23:B$97,2,FALSE)</f>
        <v>Does your application support integration with other authentication and authorization systems?  List which ones (such as Active Directory, Kerberos and what version) in Additional Info?</v>
      </c>
      <c r="C47" s="217" t="s">
        <v>1803</v>
      </c>
      <c r="D47" s="217" t="s">
        <v>1716</v>
      </c>
      <c r="E47" s="6" t="s">
        <v>1175</v>
      </c>
      <c r="F47" s="2"/>
      <c r="G47" s="2"/>
      <c r="H47" s="2"/>
      <c r="I47" s="2"/>
      <c r="J47" s="2"/>
      <c r="K47" s="2"/>
      <c r="L47" s="2"/>
      <c r="M47" s="2"/>
      <c r="N47" s="2"/>
      <c r="O47" s="2"/>
      <c r="P47" s="2"/>
      <c r="Q47" s="2"/>
      <c r="R47" s="2"/>
      <c r="S47" s="2"/>
      <c r="T47" s="2"/>
      <c r="U47" s="2"/>
      <c r="V47" s="2"/>
      <c r="W47" s="2"/>
      <c r="X47" s="2"/>
      <c r="Y47" s="2"/>
    </row>
    <row r="48" spans="1:25" ht="98.1" customHeight="1">
      <c r="A48" s="59" t="str">
        <f>'HECVAT - Lite'!A48</f>
        <v>HLAA-04</v>
      </c>
      <c r="B48" s="59" t="str">
        <f>VLOOKUP(A48,'HECVAT - Lite'!A$23:B$97,2,FALSE)</f>
        <v>Does the system (servers/infrastructure) support external authentication services (e.g. Active Directory, LDAP) in place of local authentication?</v>
      </c>
      <c r="C48" s="217" t="s">
        <v>1804</v>
      </c>
      <c r="D48" s="102" t="s">
        <v>1717</v>
      </c>
      <c r="E48" s="6" t="s">
        <v>69</v>
      </c>
      <c r="F48" s="2"/>
      <c r="G48" s="2"/>
      <c r="H48" s="2"/>
      <c r="I48" s="2"/>
      <c r="J48" s="2"/>
      <c r="K48" s="2"/>
      <c r="L48" s="2"/>
      <c r="M48" s="2"/>
      <c r="N48" s="2"/>
      <c r="O48" s="2"/>
      <c r="P48" s="2"/>
      <c r="Q48" s="2"/>
      <c r="R48" s="2"/>
      <c r="S48" s="2"/>
      <c r="T48" s="2"/>
      <c r="U48" s="2"/>
      <c r="V48" s="2"/>
      <c r="W48" s="2"/>
      <c r="X48" s="2"/>
      <c r="Y48" s="2"/>
    </row>
    <row r="49" spans="1:25" ht="125.1" customHeight="1">
      <c r="A49" s="59" t="str">
        <f>'HECVAT - Lite'!A49</f>
        <v>HLAA-05</v>
      </c>
      <c r="B49" s="59" t="str">
        <f>VLOOKUP(A49,'HECVAT - Lite'!A$23:B$97,2,FALSE)</f>
        <v>Are audit logs available that include AT LEAST all of the following; login, logout, actions performed, and source IP address?</v>
      </c>
      <c r="C49" s="217" t="s">
        <v>1718</v>
      </c>
      <c r="D49" s="211" t="s">
        <v>1719</v>
      </c>
      <c r="E49" s="6" t="s">
        <v>1176</v>
      </c>
      <c r="F49" s="2"/>
      <c r="G49" s="2"/>
      <c r="H49" s="2"/>
      <c r="I49" s="2"/>
      <c r="J49" s="2"/>
      <c r="K49" s="2"/>
      <c r="L49" s="2"/>
      <c r="M49" s="2"/>
      <c r="N49" s="2"/>
      <c r="O49" s="2"/>
      <c r="P49" s="2"/>
      <c r="Q49" s="2"/>
      <c r="R49" s="2"/>
      <c r="S49" s="2"/>
      <c r="T49" s="2"/>
      <c r="U49" s="2"/>
      <c r="V49" s="2"/>
      <c r="W49" s="2"/>
      <c r="X49" s="2"/>
      <c r="Y49" s="2"/>
    </row>
    <row r="50" spans="1:25" ht="36" customHeight="1">
      <c r="A50" s="300" t="s">
        <v>74</v>
      </c>
      <c r="B50" s="301"/>
      <c r="C50" s="97" t="str">
        <f>$C$22</f>
        <v>Reason for Question</v>
      </c>
      <c r="D50" s="97" t="str">
        <f>$D$22</f>
        <v>Follow-up Inquiries/Responses</v>
      </c>
      <c r="E50" s="6" t="s">
        <v>82</v>
      </c>
      <c r="F50" s="2"/>
      <c r="G50" s="2"/>
      <c r="H50" s="2"/>
      <c r="I50" s="2"/>
      <c r="J50" s="2"/>
      <c r="K50" s="2"/>
      <c r="L50" s="2"/>
      <c r="M50" s="2"/>
      <c r="N50" s="2"/>
      <c r="O50" s="2"/>
      <c r="P50" s="2"/>
      <c r="Q50" s="2"/>
      <c r="R50" s="2"/>
      <c r="S50" s="2"/>
      <c r="T50" s="2"/>
      <c r="U50" s="2"/>
      <c r="V50" s="2"/>
      <c r="W50" s="2"/>
      <c r="X50" s="2"/>
      <c r="Y50" s="2"/>
    </row>
    <row r="51" spans="1:25" ht="116.1">
      <c r="A51" s="59" t="str">
        <f>'HECVAT - Lite'!A51</f>
        <v>HLBC-01</v>
      </c>
      <c r="B51" s="59" t="str">
        <f>VLOOKUP(A51,'HECVAT - Lite'!A$23:B$97,2,FALSE)</f>
        <v>Do you have a documented Business Continuity Plan (BCP)?</v>
      </c>
      <c r="C51" s="217" t="s">
        <v>1805</v>
      </c>
      <c r="D51" s="211" t="s">
        <v>1720</v>
      </c>
      <c r="E51" s="6" t="s">
        <v>1177</v>
      </c>
      <c r="F51" s="2"/>
      <c r="G51" s="2"/>
      <c r="H51" s="2"/>
      <c r="I51" s="2"/>
      <c r="J51" s="2"/>
      <c r="K51" s="2"/>
      <c r="L51" s="2"/>
      <c r="M51" s="2"/>
      <c r="N51" s="2"/>
      <c r="O51" s="2"/>
      <c r="P51" s="2"/>
      <c r="Q51" s="2"/>
      <c r="R51" s="2"/>
      <c r="S51" s="2"/>
      <c r="T51" s="2"/>
      <c r="U51" s="2"/>
      <c r="V51" s="2"/>
      <c r="W51" s="2"/>
      <c r="X51" s="2"/>
      <c r="Y51" s="2"/>
    </row>
    <row r="52" spans="1:25" ht="72" customHeight="1">
      <c r="A52" s="59" t="str">
        <f>'HECVAT - Lite'!A52</f>
        <v>HLBC-02</v>
      </c>
      <c r="B52" s="59" t="str">
        <f>VLOOKUP(A52,'HECVAT - Lite'!A$23:B$97,2,FALSE)</f>
        <v>Is there a documented communication plan in your BCP for impacted clients?</v>
      </c>
      <c r="C52" s="217" t="s">
        <v>1721</v>
      </c>
      <c r="D52" s="211" t="s">
        <v>1722</v>
      </c>
      <c r="E52" s="6" t="s">
        <v>79</v>
      </c>
      <c r="F52" s="2"/>
      <c r="G52" s="2"/>
      <c r="H52" s="2"/>
      <c r="I52" s="2"/>
      <c r="J52" s="2"/>
      <c r="K52" s="2"/>
      <c r="L52" s="2"/>
      <c r="M52" s="2"/>
      <c r="N52" s="2"/>
      <c r="O52" s="2"/>
      <c r="P52" s="2"/>
      <c r="Q52" s="2"/>
      <c r="R52" s="2"/>
      <c r="S52" s="2"/>
      <c r="T52" s="2"/>
      <c r="U52" s="2"/>
      <c r="V52" s="2"/>
      <c r="W52" s="2"/>
      <c r="X52" s="2"/>
      <c r="Y52" s="2"/>
    </row>
    <row r="53" spans="1:25" ht="96.05" customHeight="1">
      <c r="A53" s="59" t="str">
        <f>'HECVAT - Lite'!A53</f>
        <v>HLBC-03</v>
      </c>
      <c r="B53" s="59" t="str">
        <f>VLOOKUP(A53,'HECVAT - Lite'!A$23:B$97,2,FALSE)</f>
        <v xml:space="preserve">Are all components of the BCP reviewed at least annually and updated as needed to reflect change? </v>
      </c>
      <c r="C53" s="217" t="s">
        <v>1723</v>
      </c>
      <c r="D53" s="211" t="s">
        <v>1724</v>
      </c>
      <c r="E53" s="6" t="s">
        <v>82</v>
      </c>
      <c r="F53" s="2"/>
      <c r="G53" s="2"/>
      <c r="H53" s="2"/>
      <c r="I53" s="2"/>
      <c r="J53" s="2"/>
      <c r="K53" s="2"/>
      <c r="L53" s="2"/>
      <c r="M53" s="2"/>
      <c r="N53" s="2"/>
      <c r="O53" s="2"/>
      <c r="P53" s="2"/>
      <c r="Q53" s="2"/>
      <c r="R53" s="2"/>
      <c r="S53" s="2"/>
      <c r="T53" s="2"/>
      <c r="U53" s="2"/>
      <c r="V53" s="2"/>
      <c r="W53" s="2"/>
      <c r="X53" s="2"/>
      <c r="Y53" s="2"/>
    </row>
    <row r="54" spans="1:25" ht="83.95" customHeight="1">
      <c r="A54" s="59" t="str">
        <f>'HECVAT - Lite'!A54</f>
        <v>HLBC-04</v>
      </c>
      <c r="B54" s="59" t="str">
        <f>VLOOKUP(A54,'HECVAT - Lite'!A$23:B$97,2,FALSE)</f>
        <v>Does your organization conduct an annual test of relocating to an alternate site for business recovery purposes?</v>
      </c>
      <c r="C54" s="217" t="s">
        <v>1806</v>
      </c>
      <c r="D54" s="211" t="s">
        <v>1724</v>
      </c>
      <c r="E54" s="6" t="s">
        <v>84</v>
      </c>
      <c r="F54" s="2"/>
      <c r="G54" s="2"/>
      <c r="H54" s="2"/>
      <c r="I54" s="2"/>
      <c r="J54" s="2"/>
      <c r="K54" s="2"/>
      <c r="L54" s="2"/>
      <c r="M54" s="2"/>
      <c r="N54" s="2"/>
      <c r="O54" s="2"/>
      <c r="P54" s="2"/>
      <c r="Q54" s="2"/>
      <c r="R54" s="2"/>
      <c r="S54" s="2"/>
      <c r="T54" s="2"/>
      <c r="U54" s="2"/>
      <c r="V54" s="2"/>
      <c r="W54" s="2"/>
      <c r="X54" s="2"/>
      <c r="Y54" s="2"/>
    </row>
    <row r="55" spans="1:25" ht="36" customHeight="1">
      <c r="A55" s="300" t="s">
        <v>85</v>
      </c>
      <c r="B55" s="301"/>
      <c r="C55" s="97" t="str">
        <f>$C$22</f>
        <v>Reason for Question</v>
      </c>
      <c r="D55" s="97" t="str">
        <f>$D$22</f>
        <v>Follow-up Inquiries/Responses</v>
      </c>
      <c r="E55" s="6"/>
      <c r="F55" s="2"/>
      <c r="G55" s="2"/>
      <c r="H55" s="2"/>
      <c r="I55" s="2"/>
      <c r="J55" s="2"/>
      <c r="K55" s="2"/>
      <c r="L55" s="2"/>
      <c r="M55" s="2"/>
      <c r="N55" s="2"/>
      <c r="O55" s="2"/>
      <c r="P55" s="2"/>
      <c r="Q55" s="2"/>
      <c r="R55" s="2"/>
      <c r="S55" s="2"/>
      <c r="T55" s="2"/>
      <c r="U55" s="2"/>
      <c r="V55" s="2"/>
      <c r="W55" s="2"/>
      <c r="X55" s="2"/>
      <c r="Y55" s="2"/>
    </row>
    <row r="56" spans="1:25" ht="72.55">
      <c r="A56" s="59" t="str">
        <f>'HECVAT - Lite'!A56</f>
        <v>HLCH-01</v>
      </c>
      <c r="B56" s="59" t="str">
        <f>VLOOKUP(A56,'HECVAT - Lite'!A$23:B$97,2,FALSE)</f>
        <v xml:space="preserve">Do you have a documented and currently followed change management process (CMP)? </v>
      </c>
      <c r="C56" s="217" t="s">
        <v>1725</v>
      </c>
      <c r="D56" s="211" t="s">
        <v>1726</v>
      </c>
      <c r="E56" s="6" t="s">
        <v>235</v>
      </c>
      <c r="F56" s="2"/>
      <c r="G56" s="2"/>
      <c r="H56" s="2"/>
      <c r="I56" s="2"/>
      <c r="J56" s="2"/>
      <c r="K56" s="2"/>
      <c r="L56" s="2"/>
      <c r="M56" s="2"/>
      <c r="N56" s="2"/>
      <c r="O56" s="2"/>
      <c r="P56" s="2"/>
      <c r="Q56" s="2"/>
      <c r="R56" s="2"/>
      <c r="S56" s="2"/>
      <c r="T56" s="2"/>
      <c r="U56" s="2"/>
      <c r="V56" s="2"/>
      <c r="W56" s="2"/>
      <c r="X56" s="2"/>
      <c r="Y56" s="2"/>
    </row>
    <row r="57" spans="1:25" ht="69.05" customHeight="1">
      <c r="A57" s="59" t="str">
        <f>'HECVAT - Lite'!A57</f>
        <v>HLCH-02</v>
      </c>
      <c r="B57" s="59" t="str">
        <f>VLOOKUP(A57,'HECVAT - Lite'!A$23:B$97,2,FALSE)</f>
        <v>Will the institution be notified of major changes to your environment that could impact the institution's security posture?</v>
      </c>
      <c r="C57" s="217" t="s">
        <v>1721</v>
      </c>
      <c r="D57" s="211" t="s">
        <v>1722</v>
      </c>
      <c r="E57" s="6" t="s">
        <v>88</v>
      </c>
      <c r="F57" s="2"/>
      <c r="G57" s="2"/>
      <c r="H57" s="2"/>
      <c r="I57" s="2"/>
      <c r="J57" s="2"/>
      <c r="K57" s="2"/>
      <c r="L57" s="2"/>
      <c r="M57" s="2"/>
      <c r="N57" s="2"/>
      <c r="O57" s="2"/>
      <c r="P57" s="2"/>
      <c r="Q57" s="2"/>
      <c r="R57" s="2"/>
      <c r="S57" s="2"/>
      <c r="T57" s="2"/>
      <c r="U57" s="2"/>
      <c r="V57" s="2"/>
      <c r="W57" s="2"/>
      <c r="X57" s="2"/>
      <c r="Y57" s="2"/>
    </row>
    <row r="58" spans="1:25" ht="87.05">
      <c r="A58" s="59" t="str">
        <f>'HECVAT - Lite'!A58</f>
        <v>HLCH-03</v>
      </c>
      <c r="B58" s="59" t="str">
        <f>VLOOKUP(A58,'HECVAT - Lite'!A$23:B$97,2,FALSE)</f>
        <v>Do you have policy and procedure, currently implemented, guiding how security risks are mitigated until patches can be applied?</v>
      </c>
      <c r="C58" s="217" t="s">
        <v>1807</v>
      </c>
      <c r="D58" s="211" t="s">
        <v>1727</v>
      </c>
      <c r="E58" s="6" t="s">
        <v>90</v>
      </c>
      <c r="F58" s="2"/>
      <c r="G58" s="2"/>
      <c r="H58" s="2"/>
      <c r="I58" s="2"/>
      <c r="J58" s="2"/>
      <c r="K58" s="2"/>
      <c r="L58" s="2"/>
      <c r="M58" s="2"/>
      <c r="N58" s="2"/>
      <c r="O58" s="2"/>
      <c r="P58" s="2"/>
      <c r="Q58" s="2"/>
      <c r="R58" s="2"/>
      <c r="S58" s="2"/>
      <c r="T58" s="2"/>
      <c r="U58" s="2"/>
      <c r="V58" s="2"/>
      <c r="W58" s="2"/>
      <c r="X58" s="2"/>
      <c r="Y58" s="2"/>
    </row>
    <row r="59" spans="1:25" ht="89.1" customHeight="1">
      <c r="A59" s="59" t="str">
        <f>'HECVAT - Lite'!A59</f>
        <v>HLCH-04</v>
      </c>
      <c r="B59" s="59" t="str">
        <f>VLOOKUP(A59,'HECVAT - Lite'!A$23:B$97,2,FALSE)</f>
        <v>Do procedures exist to provide that emergency changes are documented and authorized (including after the fact approval)?</v>
      </c>
      <c r="C59" s="217" t="s">
        <v>1728</v>
      </c>
      <c r="D59" s="217" t="s">
        <v>1729</v>
      </c>
      <c r="E59" s="6" t="s">
        <v>92</v>
      </c>
      <c r="F59" s="2"/>
      <c r="G59" s="2"/>
      <c r="H59" s="2"/>
      <c r="I59" s="2"/>
      <c r="J59" s="2"/>
      <c r="K59" s="2"/>
      <c r="L59" s="2"/>
      <c r="M59" s="2"/>
      <c r="N59" s="2"/>
      <c r="O59" s="2"/>
      <c r="P59" s="2"/>
      <c r="Q59" s="2"/>
      <c r="R59" s="2"/>
      <c r="S59" s="2"/>
      <c r="T59" s="2"/>
      <c r="U59" s="2"/>
      <c r="V59" s="2"/>
      <c r="W59" s="2"/>
      <c r="X59" s="2"/>
      <c r="Y59" s="2"/>
    </row>
    <row r="60" spans="1:25" ht="36.950000000000003" customHeight="1">
      <c r="A60" s="300" t="s">
        <v>93</v>
      </c>
      <c r="B60" s="301"/>
      <c r="C60" s="97" t="str">
        <f>$C$22</f>
        <v>Reason for Question</v>
      </c>
      <c r="D60" s="97" t="str">
        <f>$D$22</f>
        <v>Follow-up Inquiries/Responses</v>
      </c>
      <c r="E60" s="6"/>
      <c r="F60" s="2"/>
      <c r="G60" s="2"/>
      <c r="H60" s="2"/>
      <c r="I60" s="2"/>
      <c r="J60" s="2"/>
      <c r="K60" s="2"/>
      <c r="L60" s="2"/>
      <c r="M60" s="2"/>
      <c r="N60" s="2"/>
      <c r="O60" s="2"/>
      <c r="P60" s="2"/>
      <c r="Q60" s="2"/>
      <c r="R60" s="2"/>
      <c r="S60" s="2"/>
      <c r="T60" s="2"/>
      <c r="U60" s="2"/>
      <c r="V60" s="2"/>
      <c r="W60" s="2"/>
      <c r="X60" s="2"/>
      <c r="Y60" s="2"/>
    </row>
    <row r="61" spans="1:25" ht="130.6">
      <c r="A61" s="59" t="str">
        <f>'HECVAT - Lite'!A61</f>
        <v>HLDA-01</v>
      </c>
      <c r="B61" s="59" t="str">
        <f>VLOOKUP(A61,'HECVAT - Lite'!A$23:B$97,2,FALSE)</f>
        <v>Do you physically and logically separate institution's data from that of other customers?</v>
      </c>
      <c r="C61" s="217" t="s">
        <v>1712</v>
      </c>
      <c r="D61" s="102" t="s">
        <v>1730</v>
      </c>
      <c r="E61" s="6" t="s">
        <v>1183</v>
      </c>
      <c r="F61" s="2"/>
      <c r="G61" s="2"/>
      <c r="H61" s="2"/>
      <c r="I61" s="2"/>
      <c r="J61" s="2"/>
      <c r="K61" s="2"/>
      <c r="L61" s="2"/>
      <c r="M61" s="2"/>
      <c r="N61" s="2"/>
      <c r="O61" s="2"/>
      <c r="P61" s="2"/>
      <c r="Q61" s="2"/>
      <c r="R61" s="2"/>
      <c r="S61" s="2"/>
      <c r="T61" s="2"/>
      <c r="U61" s="2"/>
      <c r="V61" s="2"/>
      <c r="W61" s="2"/>
      <c r="X61" s="2"/>
      <c r="Y61" s="2"/>
    </row>
    <row r="62" spans="1:25" ht="58.05">
      <c r="A62" s="59" t="str">
        <f>'HECVAT - Lite'!A62</f>
        <v>HLDA-02</v>
      </c>
      <c r="B62" s="59" t="str">
        <f>VLOOKUP(A62,'HECVAT - Lite'!A$23:B$97,2,FALSE)</f>
        <v>Is sensitive data encrypted in transport? (e.g. system-to-client)</v>
      </c>
      <c r="C62" s="217" t="s">
        <v>1731</v>
      </c>
      <c r="D62" s="102" t="s">
        <v>1732</v>
      </c>
      <c r="E62" s="6" t="s">
        <v>1184</v>
      </c>
      <c r="F62" s="2"/>
      <c r="G62" s="2"/>
      <c r="H62" s="2"/>
      <c r="I62" s="2"/>
      <c r="J62" s="2"/>
      <c r="K62" s="2"/>
      <c r="L62" s="2"/>
      <c r="M62" s="2"/>
      <c r="N62" s="2"/>
      <c r="O62" s="2"/>
      <c r="P62" s="2"/>
      <c r="Q62" s="2"/>
      <c r="R62" s="2"/>
      <c r="S62" s="2"/>
      <c r="T62" s="2"/>
      <c r="U62" s="2"/>
      <c r="V62" s="2"/>
      <c r="W62" s="2"/>
      <c r="X62" s="2"/>
      <c r="Y62" s="2"/>
    </row>
    <row r="63" spans="1:25" ht="63.8" customHeight="1">
      <c r="A63" s="59" t="str">
        <f>'HECVAT - Lite'!A63</f>
        <v>HLDA-03</v>
      </c>
      <c r="B63" s="59" t="str">
        <f>VLOOKUP(A63,'HECVAT - Lite'!A$23:B$97,2,FALSE)</f>
        <v>Is sensitive data encrypted in storage (e.g. disk encryption, at-rest)?</v>
      </c>
      <c r="C63" s="217" t="s">
        <v>1733</v>
      </c>
      <c r="D63" s="102" t="s">
        <v>1734</v>
      </c>
      <c r="E63" s="6" t="s">
        <v>97</v>
      </c>
      <c r="F63" s="2"/>
      <c r="G63" s="2"/>
      <c r="H63" s="2"/>
      <c r="I63" s="2"/>
      <c r="J63" s="2"/>
      <c r="K63" s="2"/>
      <c r="L63" s="2"/>
      <c r="M63" s="2"/>
      <c r="N63" s="2"/>
      <c r="O63" s="2"/>
      <c r="P63" s="2"/>
      <c r="Q63" s="2"/>
      <c r="R63" s="2"/>
      <c r="S63" s="2"/>
      <c r="T63" s="2"/>
      <c r="U63" s="2"/>
      <c r="V63" s="2"/>
      <c r="W63" s="2"/>
      <c r="X63" s="2"/>
      <c r="Y63" s="2"/>
    </row>
    <row r="64" spans="1:25" ht="87.05">
      <c r="A64" s="59" t="str">
        <f>'HECVAT - Lite'!A64</f>
        <v>HLDA-04</v>
      </c>
      <c r="B64" s="59" t="str">
        <f>VLOOKUP(A64,'HECVAT - Lite'!A$23:B$97,2,FALSE)</f>
        <v>Do backups containing institution data ever leave the institution's Data Zone, either physically or via network routing?</v>
      </c>
      <c r="C64" s="217" t="s">
        <v>1735</v>
      </c>
      <c r="D64" s="102" t="s">
        <v>1736</v>
      </c>
      <c r="E64" s="6" t="s">
        <v>1185</v>
      </c>
      <c r="F64" s="2"/>
      <c r="G64" s="2"/>
      <c r="H64" s="2"/>
      <c r="I64" s="2"/>
      <c r="J64" s="2"/>
      <c r="K64" s="2"/>
      <c r="L64" s="2"/>
      <c r="M64" s="2"/>
      <c r="N64" s="2"/>
      <c r="O64" s="2"/>
      <c r="P64" s="2"/>
      <c r="Q64" s="2"/>
      <c r="R64" s="2"/>
      <c r="S64" s="2"/>
      <c r="T64" s="2"/>
      <c r="U64" s="2"/>
      <c r="V64" s="2"/>
      <c r="W64" s="2"/>
      <c r="X64" s="2"/>
      <c r="Y64" s="2"/>
    </row>
    <row r="65" spans="1:25" ht="72.55">
      <c r="A65" s="59" t="str">
        <f>'HECVAT - Lite'!A65</f>
        <v>HLDA-05</v>
      </c>
      <c r="B65" s="59" t="str">
        <f>VLOOKUP(A65,'HECVAT - Lite'!A$23:B$97,2,FALSE)</f>
        <v>Do you have a media handling process, that is documented and currently implemented, including end-of-life, repurposing, and data sanitization procedures?</v>
      </c>
      <c r="C65" s="217" t="s">
        <v>1737</v>
      </c>
      <c r="D65" s="211" t="s">
        <v>1738</v>
      </c>
      <c r="E65" s="6" t="s">
        <v>1186</v>
      </c>
      <c r="F65" s="2"/>
      <c r="G65" s="2"/>
      <c r="H65" s="2"/>
      <c r="I65" s="2"/>
      <c r="J65" s="2"/>
      <c r="K65" s="2"/>
      <c r="L65" s="2"/>
      <c r="M65" s="2"/>
      <c r="N65" s="2"/>
      <c r="O65" s="2"/>
      <c r="P65" s="2"/>
      <c r="Q65" s="2"/>
      <c r="R65" s="2"/>
      <c r="S65" s="2"/>
      <c r="T65" s="2"/>
      <c r="U65" s="2"/>
      <c r="V65" s="2"/>
      <c r="W65" s="2"/>
      <c r="X65" s="2"/>
      <c r="Y65" s="2"/>
    </row>
    <row r="66" spans="1:25" ht="83.95" customHeight="1">
      <c r="A66" s="59" t="str">
        <f>'HECVAT - Lite'!A66</f>
        <v>HLDA-06</v>
      </c>
      <c r="B66" s="59" t="str">
        <f>VLOOKUP(A66,'HECVAT - Lite'!A$23:B$97,2,FALSE)</f>
        <v>Is any institution data visible in system administration modules/tools?</v>
      </c>
      <c r="C66" s="217" t="s">
        <v>1739</v>
      </c>
      <c r="D66" s="102" t="s">
        <v>1740</v>
      </c>
      <c r="E66" s="6" t="s">
        <v>1187</v>
      </c>
      <c r="F66" s="2"/>
      <c r="G66" s="2"/>
      <c r="H66" s="2"/>
      <c r="I66" s="2"/>
      <c r="J66" s="2"/>
      <c r="K66" s="2"/>
      <c r="L66" s="2"/>
      <c r="M66" s="2"/>
      <c r="N66" s="2"/>
      <c r="O66" s="2"/>
      <c r="P66" s="2"/>
      <c r="Q66" s="2"/>
      <c r="R66" s="2"/>
      <c r="S66" s="2"/>
      <c r="T66" s="2"/>
      <c r="U66" s="2"/>
      <c r="V66" s="2"/>
      <c r="W66" s="2"/>
      <c r="X66" s="2"/>
      <c r="Y66" s="2"/>
    </row>
    <row r="67" spans="1:25" ht="36.950000000000003" customHeight="1">
      <c r="A67" s="300" t="s">
        <v>105</v>
      </c>
      <c r="B67" s="301"/>
      <c r="C67" s="97" t="str">
        <f>$C$22</f>
        <v>Reason for Question</v>
      </c>
      <c r="D67" s="97" t="str">
        <f>$D$22</f>
        <v>Follow-up Inquiries/Responses</v>
      </c>
      <c r="E67" s="6"/>
      <c r="F67" s="2"/>
      <c r="G67" s="2"/>
      <c r="H67" s="2"/>
      <c r="I67" s="2"/>
      <c r="J67" s="2"/>
      <c r="K67" s="2"/>
      <c r="L67" s="2"/>
      <c r="M67" s="2"/>
      <c r="N67" s="2"/>
      <c r="O67" s="2"/>
      <c r="P67" s="2"/>
      <c r="Q67" s="2"/>
      <c r="R67" s="2"/>
      <c r="S67" s="2"/>
      <c r="T67" s="2"/>
      <c r="U67" s="2"/>
      <c r="V67" s="2"/>
      <c r="W67" s="2"/>
      <c r="X67" s="2"/>
      <c r="Y67" s="2"/>
    </row>
    <row r="68" spans="1:25" ht="101.55">
      <c r="A68" s="59" t="str">
        <f>'HECVAT - Lite'!A68</f>
        <v>HLDB-01</v>
      </c>
      <c r="B68" s="59" t="str">
        <f>VLOOKUP(A68,'HECVAT - Lite'!A$23:B$97,2,FALSE)</f>
        <v>Does the database support encryption of specified data elements in storage?</v>
      </c>
      <c r="C68" s="217" t="s">
        <v>1808</v>
      </c>
      <c r="D68" s="102" t="s">
        <v>1741</v>
      </c>
      <c r="E68" s="6" t="s">
        <v>108</v>
      </c>
      <c r="F68" s="2"/>
      <c r="G68" s="2"/>
      <c r="H68" s="2"/>
      <c r="I68" s="2"/>
      <c r="J68" s="2"/>
      <c r="K68" s="2"/>
      <c r="L68" s="2"/>
      <c r="M68" s="2"/>
      <c r="N68" s="2"/>
      <c r="O68" s="2"/>
      <c r="P68" s="2"/>
      <c r="Q68" s="2"/>
      <c r="R68" s="2"/>
      <c r="S68" s="2"/>
      <c r="T68" s="2"/>
      <c r="U68" s="2"/>
      <c r="V68" s="2"/>
      <c r="W68" s="2"/>
      <c r="X68" s="2"/>
      <c r="Y68" s="2"/>
    </row>
    <row r="69" spans="1:25" ht="101.55">
      <c r="A69" s="59" t="str">
        <f>'HECVAT - Lite'!A69</f>
        <v>HLDB-02</v>
      </c>
      <c r="B69" s="59" t="str">
        <f>VLOOKUP(A69,'HECVAT - Lite'!A$23:B$97,2,FALSE)</f>
        <v>Do you currently use encryption in your database(s)?</v>
      </c>
      <c r="C69" s="217" t="s">
        <v>1742</v>
      </c>
      <c r="D69" s="102" t="s">
        <v>1743</v>
      </c>
      <c r="E69" s="6" t="s">
        <v>110</v>
      </c>
      <c r="F69" s="2"/>
      <c r="G69" s="2"/>
      <c r="H69" s="2"/>
      <c r="I69" s="2"/>
      <c r="J69" s="2"/>
      <c r="K69" s="2"/>
      <c r="L69" s="2"/>
      <c r="M69" s="2"/>
      <c r="N69" s="2"/>
      <c r="O69" s="2"/>
      <c r="P69" s="2"/>
      <c r="Q69" s="2"/>
      <c r="R69" s="2"/>
      <c r="S69" s="2"/>
      <c r="T69" s="2"/>
      <c r="U69" s="2"/>
      <c r="V69" s="2"/>
      <c r="W69" s="2"/>
      <c r="X69" s="2"/>
      <c r="Y69" s="2"/>
    </row>
    <row r="70" spans="1:25" ht="36" customHeight="1">
      <c r="A70" s="300" t="s">
        <v>111</v>
      </c>
      <c r="B70" s="301"/>
      <c r="C70" s="97" t="str">
        <f>$C$22</f>
        <v>Reason for Question</v>
      </c>
      <c r="D70" s="97" t="str">
        <f>$D$22</f>
        <v>Follow-up Inquiries/Responses</v>
      </c>
      <c r="E70" s="6" t="s">
        <v>118</v>
      </c>
      <c r="F70" s="2"/>
      <c r="G70" s="2"/>
      <c r="H70" s="2"/>
      <c r="I70" s="2"/>
      <c r="J70" s="2"/>
      <c r="K70" s="2"/>
      <c r="L70" s="2"/>
      <c r="M70" s="2"/>
      <c r="N70" s="2"/>
      <c r="O70" s="2"/>
      <c r="P70" s="2"/>
      <c r="Q70" s="2"/>
      <c r="R70" s="2"/>
      <c r="S70" s="2"/>
      <c r="T70" s="2"/>
      <c r="U70" s="2"/>
      <c r="V70" s="2"/>
      <c r="W70" s="2"/>
      <c r="X70" s="2"/>
      <c r="Y70" s="2"/>
    </row>
    <row r="71" spans="1:25" ht="87.05">
      <c r="A71" s="59" t="str">
        <f>'HECVAT - Lite'!A71</f>
        <v>HLDC-01</v>
      </c>
      <c r="B71" s="59" t="str">
        <f>VLOOKUP(A71,'HECVAT - Lite'!A$23:B$97,2,FALSE)</f>
        <v>Will any institution data leave the institution's Data Zone?</v>
      </c>
      <c r="C71" s="217" t="s">
        <v>1735</v>
      </c>
      <c r="D71" s="102" t="s">
        <v>1736</v>
      </c>
      <c r="E71" s="6" t="s">
        <v>1188</v>
      </c>
      <c r="F71" s="2"/>
      <c r="G71" s="2"/>
      <c r="H71" s="2"/>
      <c r="I71" s="2"/>
      <c r="J71" s="2"/>
      <c r="K71" s="2"/>
      <c r="L71" s="2"/>
      <c r="M71" s="2"/>
      <c r="N71" s="2"/>
      <c r="O71" s="2"/>
      <c r="P71" s="2"/>
      <c r="Q71" s="2"/>
      <c r="R71" s="2"/>
      <c r="S71" s="2"/>
      <c r="T71" s="2"/>
      <c r="U71" s="2"/>
      <c r="V71" s="2"/>
      <c r="W71" s="2"/>
      <c r="X71" s="2"/>
      <c r="Y71" s="2"/>
    </row>
    <row r="72" spans="1:25" ht="58.05">
      <c r="A72" s="59" t="str">
        <f>'HECVAT - Lite'!A72</f>
        <v>HLDC-02</v>
      </c>
      <c r="B72" s="59" t="str">
        <f>VLOOKUP(A72,'HECVAT - Lite'!A$23:B$97,2,FALSE)</f>
        <v>Does your company own the physical data center where the institution's data will reside?</v>
      </c>
      <c r="C72" s="217" t="s">
        <v>1744</v>
      </c>
      <c r="D72" s="102" t="s">
        <v>1745</v>
      </c>
      <c r="E72" s="6" t="s">
        <v>115</v>
      </c>
      <c r="F72" s="2"/>
      <c r="G72" s="2"/>
      <c r="H72" s="2"/>
      <c r="I72" s="2"/>
      <c r="J72" s="2"/>
      <c r="K72" s="2"/>
      <c r="L72" s="2"/>
      <c r="M72" s="2"/>
      <c r="N72" s="2"/>
      <c r="O72" s="2"/>
      <c r="P72" s="2"/>
      <c r="Q72" s="2"/>
      <c r="R72" s="2"/>
      <c r="S72" s="2"/>
      <c r="T72" s="2"/>
      <c r="U72" s="2"/>
      <c r="V72" s="2"/>
      <c r="W72" s="2"/>
      <c r="X72" s="2"/>
      <c r="Y72" s="2"/>
    </row>
    <row r="73" spans="1:25" ht="174.1">
      <c r="A73" s="59" t="str">
        <f>'HECVAT - Lite'!A73</f>
        <v>HLDC-03</v>
      </c>
      <c r="B73" s="59" t="str">
        <f>VLOOKUP(A73,'HECVAT - Lite'!A$23:B$97,2,FALSE)</f>
        <v>Does the hosting provider have a SOC 2 Type 2 report available?</v>
      </c>
      <c r="C73" s="217" t="s">
        <v>1746</v>
      </c>
      <c r="D73" s="102" t="s">
        <v>1747</v>
      </c>
      <c r="E73" s="6" t="s">
        <v>118</v>
      </c>
      <c r="F73" s="2"/>
      <c r="G73" s="2"/>
      <c r="H73" s="2"/>
      <c r="I73" s="2"/>
      <c r="J73" s="2"/>
      <c r="K73" s="2"/>
      <c r="L73" s="2"/>
      <c r="M73" s="2"/>
      <c r="N73" s="2"/>
      <c r="O73" s="2"/>
      <c r="P73" s="2"/>
      <c r="Q73" s="2"/>
      <c r="R73" s="2"/>
      <c r="S73" s="2"/>
      <c r="T73" s="2"/>
      <c r="U73" s="2"/>
      <c r="V73" s="2"/>
      <c r="W73" s="2"/>
      <c r="X73" s="2"/>
      <c r="Y73" s="2"/>
    </row>
    <row r="74" spans="1:25" ht="87.05">
      <c r="A74" s="59" t="str">
        <f>'HECVAT - Lite'!A74</f>
        <v>HLDC-04</v>
      </c>
      <c r="B74" s="59" t="str">
        <f>VLOOKUP(A74,'HECVAT - Lite'!A$23:B$97,2,FALSE)</f>
        <v>Does the physical barrier fully enclose the physical space preventing unauthorized physical contact with any of your devices?</v>
      </c>
      <c r="C74" s="217" t="s">
        <v>1748</v>
      </c>
      <c r="D74" s="102" t="s">
        <v>1749</v>
      </c>
      <c r="E74" s="6" t="s">
        <v>120</v>
      </c>
      <c r="F74" s="2"/>
      <c r="G74" s="2"/>
      <c r="H74" s="2"/>
      <c r="I74" s="2"/>
      <c r="J74" s="2"/>
      <c r="K74" s="2"/>
      <c r="L74" s="2"/>
      <c r="M74" s="2"/>
      <c r="N74" s="2"/>
      <c r="O74" s="2"/>
      <c r="P74" s="2"/>
      <c r="Q74" s="2"/>
      <c r="R74" s="2"/>
      <c r="S74" s="2"/>
      <c r="T74" s="2"/>
      <c r="U74" s="2"/>
      <c r="V74" s="2"/>
      <c r="W74" s="2"/>
      <c r="X74" s="2"/>
      <c r="Y74" s="2"/>
    </row>
    <row r="75" spans="1:25" ht="36" customHeight="1">
      <c r="A75" s="300" t="s">
        <v>121</v>
      </c>
      <c r="B75" s="301"/>
      <c r="C75" s="97" t="str">
        <f>$C$22</f>
        <v>Reason for Question</v>
      </c>
      <c r="D75" s="97" t="str">
        <f>$D$22</f>
        <v>Follow-up Inquiries/Responses</v>
      </c>
      <c r="E75" s="6" t="s">
        <v>128</v>
      </c>
      <c r="F75" s="2"/>
      <c r="G75" s="2"/>
      <c r="H75" s="2"/>
      <c r="I75" s="2"/>
      <c r="J75" s="2"/>
      <c r="K75" s="2"/>
      <c r="L75" s="2"/>
      <c r="M75" s="2"/>
      <c r="N75" s="2"/>
      <c r="O75" s="2"/>
      <c r="P75" s="2"/>
      <c r="Q75" s="2"/>
      <c r="R75" s="2"/>
      <c r="S75" s="2"/>
      <c r="T75" s="2"/>
      <c r="U75" s="2"/>
      <c r="V75" s="2"/>
      <c r="W75" s="2"/>
      <c r="X75" s="2"/>
      <c r="Y75" s="2"/>
    </row>
    <row r="76" spans="1:25" ht="116.1">
      <c r="A76" s="59" t="str">
        <f>'HECVAT - Lite'!A76</f>
        <v>HLDR-01</v>
      </c>
      <c r="B76" s="59" t="str">
        <f>VLOOKUP(A76,'HECVAT - Lite'!A$23:B$97,2,FALSE)</f>
        <v>Do you have a Disaster Recovery Plan (DRP)?</v>
      </c>
      <c r="C76" s="217" t="s">
        <v>1809</v>
      </c>
      <c r="D76" s="215" t="s">
        <v>1750</v>
      </c>
      <c r="E76" s="6" t="s">
        <v>1189</v>
      </c>
      <c r="F76" s="2"/>
      <c r="G76" s="2"/>
      <c r="H76" s="2"/>
      <c r="I76" s="2"/>
      <c r="J76" s="2"/>
      <c r="K76" s="2"/>
      <c r="L76" s="2"/>
      <c r="M76" s="2"/>
      <c r="N76" s="2"/>
      <c r="O76" s="2"/>
      <c r="P76" s="2"/>
      <c r="Q76" s="2"/>
      <c r="R76" s="2"/>
      <c r="S76" s="2"/>
      <c r="T76" s="2"/>
      <c r="U76" s="2"/>
      <c r="V76" s="2"/>
      <c r="W76" s="2"/>
      <c r="X76" s="2"/>
      <c r="Y76" s="2"/>
    </row>
    <row r="77" spans="1:25" ht="87.05">
      <c r="A77" s="59" t="str">
        <f>'HECVAT - Lite'!A77</f>
        <v>HLDR-02</v>
      </c>
      <c r="B77" s="59" t="str">
        <f>VLOOKUP(A77,'HECVAT - Lite'!A$23:B$97,2,FALSE)</f>
        <v>Are any disaster recovery locations outside the institution's Data Zone?</v>
      </c>
      <c r="C77" s="217" t="s">
        <v>1735</v>
      </c>
      <c r="D77" s="102" t="s">
        <v>1736</v>
      </c>
      <c r="E77" s="6" t="s">
        <v>125</v>
      </c>
      <c r="F77" s="2"/>
      <c r="G77" s="2"/>
      <c r="H77" s="2"/>
      <c r="I77" s="2"/>
      <c r="J77" s="2"/>
      <c r="K77" s="2"/>
      <c r="L77" s="2"/>
      <c r="M77" s="2"/>
      <c r="N77" s="2"/>
      <c r="O77" s="2"/>
      <c r="P77" s="2"/>
      <c r="Q77" s="2"/>
      <c r="R77" s="2"/>
      <c r="S77" s="2"/>
      <c r="T77" s="2"/>
      <c r="U77" s="2"/>
      <c r="V77" s="2"/>
      <c r="W77" s="2"/>
      <c r="X77" s="2"/>
      <c r="Y77" s="2"/>
    </row>
    <row r="78" spans="1:25" ht="72.55">
      <c r="A78" s="59" t="str">
        <f>'HECVAT - Lite'!A78</f>
        <v>HLDR-03</v>
      </c>
      <c r="B78" s="59" t="str">
        <f>VLOOKUP(A78,'HECVAT - Lite'!A$23:B$97,2,FALSE)</f>
        <v xml:space="preserve">Are all components of the DRP reviewed at least annually and updated as needed to reflect change? </v>
      </c>
      <c r="C78" s="217" t="s">
        <v>1810</v>
      </c>
      <c r="D78" s="215" t="s">
        <v>1751</v>
      </c>
      <c r="E78" s="6" t="s">
        <v>1190</v>
      </c>
      <c r="F78" s="2"/>
      <c r="G78" s="2"/>
      <c r="H78" s="2"/>
      <c r="I78" s="2"/>
      <c r="J78" s="2"/>
      <c r="K78" s="2"/>
      <c r="L78" s="2"/>
      <c r="M78" s="2"/>
      <c r="N78" s="2"/>
      <c r="O78" s="2"/>
      <c r="P78" s="2"/>
      <c r="Q78" s="2"/>
      <c r="R78" s="2"/>
      <c r="S78" s="2"/>
      <c r="T78" s="2"/>
      <c r="U78" s="2"/>
      <c r="V78" s="2"/>
      <c r="W78" s="2"/>
      <c r="X78" s="2"/>
      <c r="Y78" s="2"/>
    </row>
    <row r="79" spans="1:25" ht="36.950000000000003" customHeight="1">
      <c r="A79" s="300" t="s">
        <v>129</v>
      </c>
      <c r="B79" s="301"/>
      <c r="C79" s="97" t="str">
        <f>$C$22</f>
        <v>Reason for Question</v>
      </c>
      <c r="D79" s="97" t="str">
        <f>$D$22</f>
        <v>Follow-up Inquiries/Responses</v>
      </c>
      <c r="E79" s="6"/>
      <c r="F79" s="2"/>
      <c r="G79" s="2"/>
      <c r="H79" s="2"/>
      <c r="I79" s="2"/>
      <c r="J79" s="2"/>
      <c r="K79" s="2"/>
      <c r="L79" s="2"/>
      <c r="M79" s="2"/>
      <c r="N79" s="2"/>
      <c r="O79" s="2"/>
      <c r="P79" s="2"/>
      <c r="Q79" s="2"/>
      <c r="R79" s="2"/>
      <c r="S79" s="2"/>
      <c r="T79" s="2"/>
      <c r="U79" s="2"/>
      <c r="V79" s="2"/>
      <c r="W79" s="2"/>
      <c r="X79" s="2"/>
      <c r="Y79" s="2"/>
    </row>
    <row r="80" spans="1:25" ht="116.1">
      <c r="A80" s="59" t="str">
        <f>'HECVAT - Lite'!A80</f>
        <v>HLFI-01</v>
      </c>
      <c r="B80" s="59" t="str">
        <f>VLOOKUP(A80,'HECVAT - Lite'!A$23:B$97,2,FALSE)</f>
        <v>Are you utilizing a web application firewall (WAF) and/or a stateful packet inspection (SPI) firewall?</v>
      </c>
      <c r="C80" s="217" t="s">
        <v>1752</v>
      </c>
      <c r="D80" s="102" t="s">
        <v>1753</v>
      </c>
      <c r="E80" s="6" t="s">
        <v>131</v>
      </c>
      <c r="F80" s="103" t="s">
        <v>1191</v>
      </c>
      <c r="G80" s="2"/>
      <c r="H80" s="2"/>
      <c r="I80" s="2"/>
      <c r="J80" s="2"/>
      <c r="K80" s="2"/>
      <c r="L80" s="2"/>
      <c r="M80" s="2"/>
      <c r="N80" s="2"/>
      <c r="O80" s="2"/>
      <c r="P80" s="2"/>
      <c r="Q80" s="2"/>
      <c r="R80" s="2"/>
      <c r="S80" s="2"/>
      <c r="T80" s="2"/>
      <c r="U80" s="2"/>
      <c r="V80" s="2"/>
      <c r="W80" s="2"/>
      <c r="X80" s="2"/>
      <c r="Y80" s="2"/>
    </row>
    <row r="81" spans="1:25" ht="87.05">
      <c r="A81" s="59" t="str">
        <f>'HECVAT - Lite'!A81</f>
        <v>HLFI-02</v>
      </c>
      <c r="B81" s="59" t="str">
        <f>VLOOKUP(A81,'HECVAT - Lite'!A$23:B$97,2,FALSE)</f>
        <v>Do you have a documented policy for firewall change requests?</v>
      </c>
      <c r="C81" s="217" t="s">
        <v>1754</v>
      </c>
      <c r="D81" s="102" t="s">
        <v>1755</v>
      </c>
      <c r="E81" s="6" t="s">
        <v>133</v>
      </c>
      <c r="F81" s="2"/>
      <c r="G81" s="2"/>
      <c r="H81" s="2"/>
      <c r="I81" s="2"/>
      <c r="J81" s="2"/>
      <c r="K81" s="2"/>
      <c r="L81" s="2"/>
      <c r="M81" s="2"/>
      <c r="N81" s="2"/>
      <c r="O81" s="2"/>
      <c r="P81" s="2"/>
      <c r="Q81" s="2"/>
      <c r="R81" s="2"/>
      <c r="S81" s="2"/>
      <c r="T81" s="2"/>
      <c r="U81" s="2"/>
      <c r="V81" s="2"/>
      <c r="W81" s="2"/>
      <c r="X81" s="2"/>
      <c r="Y81" s="2"/>
    </row>
    <row r="82" spans="1:25" ht="101.55">
      <c r="A82" s="59" t="str">
        <f>'HECVAT - Lite'!A82</f>
        <v>HLFI-03</v>
      </c>
      <c r="B82" s="59" t="str">
        <f>VLOOKUP(A82,'HECVAT - Lite'!A$23:B$97,2,FALSE)</f>
        <v>Are you employing any next-generation persistent threat (NGPT) monitoring?</v>
      </c>
      <c r="C82" s="217" t="s">
        <v>1756</v>
      </c>
      <c r="D82" s="102" t="s">
        <v>1757</v>
      </c>
      <c r="E82" s="6" t="s">
        <v>135</v>
      </c>
      <c r="F82" s="2"/>
      <c r="G82" s="2"/>
      <c r="H82" s="2"/>
      <c r="I82" s="2"/>
      <c r="J82" s="2"/>
      <c r="K82" s="2"/>
      <c r="L82" s="2"/>
      <c r="M82" s="2"/>
      <c r="N82" s="2"/>
      <c r="O82" s="2"/>
      <c r="P82" s="2"/>
      <c r="Q82" s="2"/>
      <c r="R82" s="2"/>
      <c r="S82" s="2"/>
      <c r="T82" s="2"/>
      <c r="U82" s="2"/>
      <c r="V82" s="2"/>
      <c r="W82" s="2"/>
      <c r="X82" s="2"/>
      <c r="Y82" s="2"/>
    </row>
    <row r="83" spans="1:25" ht="87.05">
      <c r="A83" s="59" t="str">
        <f>'HECVAT - Lite'!A83</f>
        <v>HLFI-04</v>
      </c>
      <c r="B83" s="59" t="str">
        <f>VLOOKUP(A83,'HECVAT - Lite'!A$23:B$97,2,FALSE)</f>
        <v>Do you monitor for intrusions on a 24x7x365 basis?</v>
      </c>
      <c r="C83" s="217" t="s">
        <v>1758</v>
      </c>
      <c r="D83" s="102" t="s">
        <v>1759</v>
      </c>
      <c r="E83" s="6" t="s">
        <v>138</v>
      </c>
      <c r="F83" s="2"/>
      <c r="G83" s="2"/>
      <c r="H83" s="2"/>
      <c r="I83" s="2"/>
      <c r="J83" s="2"/>
      <c r="K83" s="2"/>
      <c r="L83" s="2"/>
      <c r="M83" s="2"/>
      <c r="N83" s="2"/>
      <c r="O83" s="2"/>
      <c r="P83" s="2"/>
      <c r="Q83" s="2"/>
      <c r="R83" s="2"/>
      <c r="S83" s="2"/>
      <c r="T83" s="2"/>
      <c r="U83" s="2"/>
      <c r="V83" s="2"/>
      <c r="W83" s="2"/>
      <c r="X83" s="2"/>
      <c r="Y83" s="2"/>
    </row>
    <row r="84" spans="1:25" ht="36.950000000000003" customHeight="1">
      <c r="A84" s="300" t="s">
        <v>139</v>
      </c>
      <c r="B84" s="301"/>
      <c r="C84" s="97" t="str">
        <f>$C$22</f>
        <v>Reason for Question</v>
      </c>
      <c r="D84" s="97" t="str">
        <f>$D$22</f>
        <v>Follow-up Inquiries/Responses</v>
      </c>
      <c r="E84" s="6"/>
      <c r="F84" s="2"/>
      <c r="G84" s="2"/>
      <c r="H84" s="2"/>
      <c r="I84" s="2"/>
      <c r="J84" s="2"/>
      <c r="K84" s="2"/>
      <c r="L84" s="2"/>
      <c r="M84" s="2"/>
      <c r="N84" s="2"/>
      <c r="O84" s="2"/>
      <c r="P84" s="2"/>
      <c r="Q84" s="2"/>
      <c r="R84" s="2"/>
      <c r="S84" s="2"/>
      <c r="T84" s="2"/>
      <c r="U84" s="2"/>
      <c r="V84" s="2"/>
      <c r="W84" s="2"/>
      <c r="X84" s="2"/>
      <c r="Y84" s="2"/>
    </row>
    <row r="85" spans="1:25" ht="101.55">
      <c r="A85" s="59" t="str">
        <f>'HECVAT - Lite'!A85</f>
        <v>HLPH-01</v>
      </c>
      <c r="B85" s="59" t="str">
        <f>VLOOKUP(A85,'HECVAT - Lite'!A$23:B$97,2,FALSE)</f>
        <v>Does your organization have physical security controls and policies in place?</v>
      </c>
      <c r="C85" s="217" t="s">
        <v>1811</v>
      </c>
      <c r="D85" s="216" t="s">
        <v>1760</v>
      </c>
      <c r="E85" s="6" t="s">
        <v>141</v>
      </c>
      <c r="F85" s="2"/>
      <c r="G85" s="2"/>
      <c r="H85" s="2"/>
      <c r="I85" s="2"/>
      <c r="J85" s="2"/>
      <c r="K85" s="2"/>
      <c r="L85" s="2"/>
      <c r="M85" s="2"/>
      <c r="N85" s="2"/>
      <c r="O85" s="2"/>
      <c r="P85" s="2"/>
      <c r="Q85" s="2"/>
      <c r="R85" s="2"/>
      <c r="S85" s="2"/>
      <c r="T85" s="2"/>
      <c r="U85" s="2"/>
      <c r="V85" s="2"/>
      <c r="W85" s="2"/>
      <c r="X85" s="2"/>
      <c r="Y85" s="2"/>
    </row>
    <row r="86" spans="1:25" ht="101.55">
      <c r="A86" s="59" t="str">
        <f>'HECVAT - Lite'!A86</f>
        <v>HLPH-02</v>
      </c>
      <c r="B86" s="59" t="str">
        <f>VLOOKUP(A86,'HECVAT - Lite'!A$23:B$97,2,FALSE)</f>
        <v>Are employees allowed to take home customer data in any form?</v>
      </c>
      <c r="C86" s="217" t="s">
        <v>1761</v>
      </c>
      <c r="D86" s="102" t="s">
        <v>1762</v>
      </c>
      <c r="E86" s="6" t="s">
        <v>149</v>
      </c>
      <c r="F86" s="2"/>
      <c r="G86" s="2"/>
      <c r="H86" s="2"/>
      <c r="I86" s="2"/>
      <c r="J86" s="2"/>
      <c r="K86" s="2"/>
      <c r="L86" s="2"/>
      <c r="M86" s="2"/>
      <c r="N86" s="2"/>
      <c r="O86" s="2"/>
      <c r="P86" s="2"/>
      <c r="Q86" s="2"/>
      <c r="R86" s="2"/>
      <c r="S86" s="2"/>
      <c r="T86" s="2"/>
      <c r="U86" s="2"/>
      <c r="V86" s="2"/>
      <c r="W86" s="2"/>
      <c r="X86" s="2"/>
      <c r="Y86" s="2"/>
    </row>
    <row r="87" spans="1:25" ht="36" customHeight="1">
      <c r="A87" s="300" t="s">
        <v>145</v>
      </c>
      <c r="B87" s="301"/>
      <c r="C87" s="97" t="str">
        <f>$C$22</f>
        <v>Reason for Question</v>
      </c>
      <c r="D87" s="97" t="str">
        <f>$D$22</f>
        <v>Follow-up Inquiries/Responses</v>
      </c>
      <c r="E87" s="6" t="s">
        <v>151</v>
      </c>
      <c r="F87" s="2"/>
      <c r="G87" s="2"/>
      <c r="H87" s="2"/>
      <c r="I87" s="2"/>
      <c r="J87" s="2"/>
      <c r="K87" s="2"/>
      <c r="L87" s="2"/>
      <c r="M87" s="2"/>
      <c r="N87" s="2"/>
      <c r="O87" s="2"/>
      <c r="P87" s="2"/>
      <c r="Q87" s="2"/>
      <c r="R87" s="2"/>
      <c r="S87" s="2"/>
      <c r="T87" s="2"/>
      <c r="U87" s="2"/>
      <c r="V87" s="2"/>
      <c r="W87" s="2"/>
      <c r="X87" s="2"/>
      <c r="Y87" s="2"/>
    </row>
    <row r="88" spans="1:25" ht="116.1">
      <c r="A88" s="59" t="str">
        <f>'HECVAT - Lite'!A88</f>
        <v>HLPP-01</v>
      </c>
      <c r="B88" s="59" t="str">
        <f>VLOOKUP(A88,'HECVAT - Lite'!A$23:B$97,2,FALSE)</f>
        <v>Can you share the organization chart, mission statement, and policies for your information security unit?</v>
      </c>
      <c r="C88" s="217" t="s">
        <v>1763</v>
      </c>
      <c r="D88" s="211" t="s">
        <v>1764</v>
      </c>
      <c r="E88" s="6" t="s">
        <v>153</v>
      </c>
      <c r="F88" s="2"/>
      <c r="G88" s="2"/>
      <c r="H88" s="2"/>
      <c r="I88" s="2"/>
      <c r="J88" s="2"/>
      <c r="K88" s="2"/>
      <c r="L88" s="2"/>
      <c r="M88" s="2"/>
      <c r="N88" s="2"/>
      <c r="O88" s="2"/>
      <c r="P88" s="2"/>
      <c r="Q88" s="2"/>
      <c r="R88" s="2"/>
      <c r="S88" s="2"/>
      <c r="T88" s="2"/>
      <c r="U88" s="2"/>
      <c r="V88" s="2"/>
      <c r="W88" s="2"/>
      <c r="X88" s="2"/>
      <c r="Y88" s="2"/>
    </row>
    <row r="89" spans="1:25" ht="81" customHeight="1">
      <c r="A89" s="59" t="str">
        <f>'HECVAT - Lite'!A89</f>
        <v>HLPP-02</v>
      </c>
      <c r="B89" s="59" t="str">
        <f>VLOOKUP(A89,'HECVAT - Lite'!A$23:B$97,2,FALSE)</f>
        <v>Are information security principles designed into the product lifecycle?</v>
      </c>
      <c r="C89" s="217" t="s">
        <v>1812</v>
      </c>
      <c r="D89" s="210" t="s">
        <v>1765</v>
      </c>
      <c r="E89" s="6" t="s">
        <v>149</v>
      </c>
      <c r="F89" s="2"/>
      <c r="G89" s="2"/>
      <c r="H89" s="2"/>
      <c r="I89" s="2"/>
      <c r="J89" s="2"/>
      <c r="K89" s="2"/>
      <c r="L89" s="2"/>
      <c r="M89" s="2"/>
      <c r="N89" s="2"/>
      <c r="O89" s="2"/>
      <c r="P89" s="2"/>
      <c r="Q89" s="2"/>
      <c r="R89" s="2"/>
      <c r="S89" s="2"/>
      <c r="T89" s="2"/>
      <c r="U89" s="2"/>
      <c r="V89" s="2"/>
      <c r="W89" s="2"/>
      <c r="X89" s="2"/>
      <c r="Y89" s="2"/>
    </row>
    <row r="90" spans="1:25" ht="130.6">
      <c r="A90" s="59" t="str">
        <f>'HECVAT - Lite'!A90</f>
        <v>HLPP-03</v>
      </c>
      <c r="B90" s="59" t="str">
        <f>VLOOKUP(A90,'HECVAT - Lite'!A$23:B$97,2,FALSE)</f>
        <v>Do you have a formal incident response plan?</v>
      </c>
      <c r="C90" s="217" t="s">
        <v>1766</v>
      </c>
      <c r="D90" s="210" t="s">
        <v>1767</v>
      </c>
      <c r="E90" s="6" t="s">
        <v>1193</v>
      </c>
      <c r="F90" s="2"/>
      <c r="G90" s="2"/>
      <c r="H90" s="2"/>
      <c r="I90" s="2"/>
      <c r="J90" s="2"/>
      <c r="K90" s="2"/>
      <c r="L90" s="2"/>
      <c r="M90" s="2"/>
      <c r="N90" s="2"/>
      <c r="O90" s="2"/>
      <c r="P90" s="2"/>
      <c r="Q90" s="2"/>
      <c r="R90" s="2"/>
      <c r="S90" s="2"/>
      <c r="T90" s="2"/>
      <c r="U90" s="2"/>
      <c r="V90" s="2"/>
      <c r="W90" s="2"/>
      <c r="X90" s="2"/>
      <c r="Y90" s="2"/>
    </row>
    <row r="91" spans="1:25" ht="101.55">
      <c r="A91" s="59" t="str">
        <f>'HECVAT - Lite'!A91</f>
        <v>HLPP-04</v>
      </c>
      <c r="B91" s="59" t="str">
        <f>VLOOKUP(A91,'HECVAT - Lite'!A$23:B$97,2,FALSE)</f>
        <v>Do you have a documented information security policy?</v>
      </c>
      <c r="C91" s="217" t="s">
        <v>1768</v>
      </c>
      <c r="D91" s="210" t="s">
        <v>1769</v>
      </c>
      <c r="E91" s="6" t="s">
        <v>1194</v>
      </c>
      <c r="F91" s="2"/>
      <c r="G91" s="2"/>
      <c r="H91" s="2"/>
      <c r="I91" s="2"/>
      <c r="J91" s="2"/>
      <c r="K91" s="2"/>
      <c r="L91" s="2"/>
      <c r="M91" s="2"/>
      <c r="N91" s="2"/>
      <c r="O91" s="2"/>
      <c r="P91" s="2"/>
      <c r="Q91" s="2"/>
      <c r="R91" s="2"/>
      <c r="S91" s="2"/>
      <c r="T91" s="2"/>
      <c r="U91" s="2"/>
      <c r="V91" s="2"/>
      <c r="W91" s="2"/>
      <c r="X91" s="2"/>
      <c r="Y91" s="2"/>
    </row>
    <row r="92" spans="1:25" ht="36.950000000000003" customHeight="1">
      <c r="A92" s="300" t="s">
        <v>154</v>
      </c>
      <c r="B92" s="301"/>
      <c r="C92" s="97" t="str">
        <f>$C$22</f>
        <v>Reason for Question</v>
      </c>
      <c r="D92" s="97" t="str">
        <f>$D$22</f>
        <v>Follow-up Inquiries/Responses</v>
      </c>
      <c r="E92" s="6"/>
      <c r="F92" s="2"/>
      <c r="G92" s="2"/>
      <c r="H92" s="2"/>
      <c r="I92" s="2"/>
      <c r="J92" s="2"/>
      <c r="K92" s="2"/>
      <c r="L92" s="2"/>
      <c r="M92" s="2"/>
      <c r="N92" s="2"/>
      <c r="O92" s="2"/>
      <c r="P92" s="2"/>
      <c r="Q92" s="2"/>
      <c r="R92" s="2"/>
      <c r="S92" s="2"/>
      <c r="T92" s="2"/>
      <c r="U92" s="2"/>
      <c r="V92" s="2"/>
      <c r="W92" s="2"/>
      <c r="X92" s="2"/>
      <c r="Y92" s="2"/>
    </row>
    <row r="93" spans="1:25" ht="116.1">
      <c r="A93" s="59" t="str">
        <f>'HECVAT - Lite'!A93</f>
        <v>HLSY-01</v>
      </c>
      <c r="B93" s="59" t="str">
        <f>VLOOKUP(A93,'HECVAT - Lite'!A$23:B$97,2,FALSE)</f>
        <v>Are systems that support this service managed via a separate management network?</v>
      </c>
      <c r="C93" s="217" t="s">
        <v>1770</v>
      </c>
      <c r="D93" s="210" t="s">
        <v>1771</v>
      </c>
      <c r="E93" s="6" t="s">
        <v>157</v>
      </c>
      <c r="F93" s="2"/>
      <c r="G93" s="2"/>
      <c r="H93" s="2"/>
      <c r="I93" s="2"/>
      <c r="J93" s="2"/>
      <c r="K93" s="2"/>
      <c r="L93" s="2"/>
      <c r="M93" s="2"/>
      <c r="N93" s="2"/>
      <c r="O93" s="2"/>
      <c r="P93" s="2"/>
      <c r="Q93" s="2"/>
      <c r="R93" s="2"/>
      <c r="S93" s="2"/>
      <c r="T93" s="2"/>
      <c r="U93" s="2"/>
      <c r="V93" s="2"/>
      <c r="W93" s="2"/>
      <c r="X93" s="2"/>
      <c r="Y93" s="2"/>
    </row>
    <row r="94" spans="1:25" ht="101.55">
      <c r="A94" s="59" t="str">
        <f>'HECVAT - Lite'!A94</f>
        <v>HLSY-02</v>
      </c>
      <c r="B94" s="59" t="str">
        <f>VLOOKUP(A94,'HECVAT - Lite'!A$23:B$97,2,FALSE)</f>
        <v>Do you have a systems management and configuration strategy that encompasses servers, appliances, and mobile devices (company and employee owned)?</v>
      </c>
      <c r="C94" s="217" t="s">
        <v>1772</v>
      </c>
      <c r="D94" s="217" t="s">
        <v>1773</v>
      </c>
      <c r="E94" s="6" t="s">
        <v>164</v>
      </c>
      <c r="F94" s="2"/>
      <c r="G94" s="2"/>
      <c r="H94" s="2"/>
      <c r="I94" s="2"/>
      <c r="J94" s="2"/>
      <c r="K94" s="2"/>
      <c r="L94" s="2"/>
      <c r="M94" s="2"/>
      <c r="N94" s="2"/>
      <c r="O94" s="2"/>
      <c r="P94" s="2"/>
      <c r="Q94" s="2"/>
      <c r="R94" s="2"/>
      <c r="S94" s="2"/>
      <c r="T94" s="2"/>
      <c r="U94" s="2"/>
      <c r="V94" s="2"/>
      <c r="W94" s="2"/>
      <c r="X94" s="2"/>
      <c r="Y94" s="2"/>
    </row>
    <row r="95" spans="1:25" ht="36" customHeight="1">
      <c r="A95" s="300" t="s">
        <v>160</v>
      </c>
      <c r="B95" s="301"/>
      <c r="C95" s="97" t="str">
        <f>$C$22</f>
        <v>Reason for Question</v>
      </c>
      <c r="D95" s="97" t="str">
        <f>$D$22</f>
        <v>Follow-up Inquiries/Responses</v>
      </c>
      <c r="E95" s="6"/>
      <c r="F95" s="2"/>
      <c r="G95" s="2"/>
      <c r="H95" s="2"/>
      <c r="I95" s="2"/>
      <c r="J95" s="2"/>
      <c r="K95" s="2"/>
      <c r="L95" s="2"/>
      <c r="M95" s="2"/>
      <c r="N95" s="2"/>
      <c r="O95" s="2"/>
      <c r="P95" s="2"/>
      <c r="Q95" s="2"/>
      <c r="R95" s="2"/>
      <c r="S95" s="2"/>
      <c r="T95" s="2"/>
      <c r="U95" s="2"/>
      <c r="V95" s="2"/>
      <c r="W95" s="2"/>
      <c r="X95" s="2"/>
      <c r="Y95" s="2"/>
    </row>
    <row r="96" spans="1:25" ht="116.1">
      <c r="A96" s="59" t="str">
        <f>'HECVAT - Lite'!A96</f>
        <v>HLVU-01</v>
      </c>
      <c r="B96" s="59" t="str">
        <f>VLOOKUP(A96,'HECVAT - Lite'!A$23:B$97,2,FALSE)</f>
        <v>Have your systems and applications had a third party security assessment completed in the last year?</v>
      </c>
      <c r="C96" s="217" t="s">
        <v>1813</v>
      </c>
      <c r="D96" s="211" t="s">
        <v>1814</v>
      </c>
      <c r="E96" s="6" t="s">
        <v>1195</v>
      </c>
      <c r="F96" s="103" t="s">
        <v>162</v>
      </c>
      <c r="G96" s="2"/>
      <c r="H96" s="2"/>
      <c r="I96" s="2"/>
      <c r="J96" s="2"/>
      <c r="K96" s="2"/>
      <c r="L96" s="2"/>
      <c r="M96" s="2"/>
      <c r="N96" s="2"/>
      <c r="O96" s="2"/>
      <c r="P96" s="2"/>
      <c r="Q96" s="2"/>
      <c r="R96" s="2"/>
      <c r="S96" s="2"/>
      <c r="T96" s="2"/>
      <c r="U96" s="2"/>
      <c r="V96" s="2"/>
      <c r="W96" s="2"/>
      <c r="X96" s="2"/>
      <c r="Y96" s="2"/>
    </row>
    <row r="97" spans="1:25" ht="101.55">
      <c r="A97" s="59" t="str">
        <f>'HECVAT - Lite'!A97</f>
        <v>HLVU-02</v>
      </c>
      <c r="B97" s="59" t="str">
        <f>VLOOKUP(A97,'HECVAT - Lite'!A$23:B$97,2,FALSE)</f>
        <v xml:space="preserve">Are your systems and applications scanned for vulnerabilities [that are remediated] prior to new releases?                            </v>
      </c>
      <c r="C97" s="217" t="s">
        <v>1815</v>
      </c>
      <c r="D97" s="210" t="s">
        <v>1774</v>
      </c>
      <c r="E97" s="6"/>
      <c r="F97" s="2"/>
      <c r="G97" s="2"/>
      <c r="H97" s="2"/>
      <c r="I97" s="2"/>
      <c r="J97" s="2"/>
      <c r="K97" s="2"/>
      <c r="L97" s="2"/>
      <c r="M97" s="2"/>
      <c r="N97" s="2"/>
      <c r="O97" s="2"/>
      <c r="P97" s="2"/>
      <c r="Q97" s="2"/>
      <c r="R97" s="2"/>
      <c r="S97" s="2"/>
      <c r="T97" s="2"/>
      <c r="U97" s="2"/>
      <c r="V97" s="2"/>
      <c r="W97" s="2"/>
      <c r="X97" s="2"/>
      <c r="Y97" s="2"/>
    </row>
    <row r="98" spans="1:25" ht="15.75" customHeight="1">
      <c r="B98" s="2"/>
      <c r="C98" s="2"/>
      <c r="D98" s="1"/>
      <c r="E98" s="6"/>
      <c r="F98" s="2"/>
      <c r="G98" s="2"/>
      <c r="H98" s="2"/>
      <c r="I98" s="2"/>
      <c r="J98" s="2"/>
      <c r="K98" s="2"/>
      <c r="L98" s="2"/>
      <c r="M98" s="2"/>
      <c r="N98" s="2"/>
      <c r="O98" s="2"/>
      <c r="P98" s="2"/>
      <c r="Q98" s="2"/>
      <c r="R98" s="2"/>
      <c r="S98" s="2"/>
      <c r="T98" s="2"/>
      <c r="U98" s="2"/>
      <c r="V98" s="2"/>
      <c r="W98" s="2"/>
      <c r="X98" s="2"/>
      <c r="Y98" s="2"/>
    </row>
    <row r="99" spans="1:25" ht="15.75" customHeight="1">
      <c r="B99" s="2"/>
      <c r="C99" s="2"/>
      <c r="D99" s="1"/>
      <c r="E99" s="6"/>
      <c r="F99" s="2"/>
      <c r="G99" s="2"/>
      <c r="H99" s="2"/>
      <c r="I99" s="2"/>
      <c r="J99" s="2"/>
      <c r="K99" s="2"/>
      <c r="L99" s="2"/>
      <c r="M99" s="2"/>
      <c r="N99" s="2"/>
      <c r="O99" s="2"/>
      <c r="P99" s="2"/>
      <c r="Q99" s="2"/>
      <c r="R99" s="2"/>
      <c r="S99" s="2"/>
      <c r="T99" s="2"/>
      <c r="U99" s="2"/>
      <c r="V99" s="2"/>
      <c r="W99" s="2"/>
      <c r="X99" s="2"/>
      <c r="Y99" s="2"/>
    </row>
    <row r="100" spans="1:25" ht="15.75" customHeight="1">
      <c r="B100" s="2"/>
      <c r="C100" s="2"/>
      <c r="D100" s="1"/>
      <c r="E100" s="6"/>
      <c r="F100" s="2"/>
      <c r="G100" s="2"/>
      <c r="H100" s="2"/>
      <c r="I100" s="2"/>
      <c r="J100" s="2"/>
      <c r="K100" s="2"/>
      <c r="L100" s="2"/>
      <c r="M100" s="2"/>
      <c r="N100" s="2"/>
      <c r="O100" s="2"/>
      <c r="P100" s="2"/>
      <c r="Q100" s="2"/>
      <c r="R100" s="2"/>
      <c r="S100" s="2"/>
      <c r="T100" s="2"/>
      <c r="U100" s="2"/>
      <c r="V100" s="2"/>
      <c r="W100" s="2"/>
      <c r="X100" s="2"/>
      <c r="Y100" s="2"/>
    </row>
    <row r="101" spans="1:25" ht="15.75" customHeight="1">
      <c r="B101" s="2"/>
      <c r="C101" s="2"/>
      <c r="D101" s="1"/>
      <c r="E101" s="6"/>
      <c r="F101" s="2"/>
      <c r="G101" s="2"/>
      <c r="H101" s="2"/>
      <c r="I101" s="2"/>
      <c r="J101" s="2"/>
      <c r="K101" s="2"/>
      <c r="L101" s="2"/>
      <c r="M101" s="2"/>
      <c r="N101" s="2"/>
      <c r="O101" s="2"/>
      <c r="P101" s="2"/>
      <c r="Q101" s="2"/>
      <c r="R101" s="2"/>
      <c r="S101" s="2"/>
      <c r="T101" s="2"/>
      <c r="U101" s="2"/>
      <c r="V101" s="2"/>
      <c r="W101" s="2"/>
      <c r="X101" s="2"/>
      <c r="Y101" s="2"/>
    </row>
    <row r="102" spans="1:25" ht="15.75" customHeight="1">
      <c r="B102" s="2"/>
      <c r="C102" s="2"/>
      <c r="D102" s="1"/>
      <c r="E102" s="6"/>
      <c r="F102" s="2"/>
      <c r="G102" s="2"/>
      <c r="H102" s="2"/>
      <c r="I102" s="2"/>
      <c r="J102" s="2"/>
      <c r="K102" s="2"/>
      <c r="L102" s="2"/>
      <c r="M102" s="2"/>
      <c r="N102" s="2"/>
      <c r="O102" s="2"/>
      <c r="P102" s="2"/>
      <c r="Q102" s="2"/>
      <c r="R102" s="2"/>
      <c r="S102" s="2"/>
      <c r="T102" s="2"/>
      <c r="U102" s="2"/>
      <c r="V102" s="2"/>
      <c r="W102" s="2"/>
      <c r="X102" s="2"/>
      <c r="Y102" s="2"/>
    </row>
    <row r="103" spans="1:25" ht="15.75" customHeight="1">
      <c r="B103" s="2"/>
      <c r="C103" s="2"/>
      <c r="D103" s="1"/>
      <c r="E103" s="6"/>
      <c r="F103" s="2"/>
      <c r="G103" s="2"/>
      <c r="H103" s="2"/>
      <c r="I103" s="2"/>
      <c r="J103" s="2"/>
      <c r="K103" s="2"/>
      <c r="L103" s="2"/>
      <c r="M103" s="2"/>
      <c r="N103" s="2"/>
      <c r="O103" s="2"/>
      <c r="P103" s="2"/>
      <c r="Q103" s="2"/>
      <c r="R103" s="2"/>
      <c r="S103" s="2"/>
      <c r="T103" s="2"/>
      <c r="U103" s="2"/>
      <c r="V103" s="2"/>
      <c r="W103" s="2"/>
      <c r="X103" s="2"/>
      <c r="Y103" s="2"/>
    </row>
    <row r="104" spans="1:25" ht="15.75" customHeight="1">
      <c r="B104" s="2"/>
      <c r="C104" s="2"/>
      <c r="D104" s="1"/>
      <c r="E104" s="6"/>
      <c r="F104" s="2"/>
      <c r="G104" s="2"/>
      <c r="H104" s="2"/>
      <c r="I104" s="2"/>
      <c r="J104" s="2"/>
      <c r="K104" s="2"/>
      <c r="L104" s="2"/>
      <c r="M104" s="2"/>
      <c r="N104" s="2"/>
      <c r="O104" s="2"/>
      <c r="P104" s="2"/>
      <c r="Q104" s="2"/>
      <c r="R104" s="2"/>
      <c r="S104" s="2"/>
      <c r="T104" s="2"/>
      <c r="U104" s="2"/>
      <c r="V104" s="2"/>
      <c r="W104" s="2"/>
      <c r="X104" s="2"/>
      <c r="Y104" s="2"/>
    </row>
    <row r="105" spans="1:25" ht="15.75" customHeight="1">
      <c r="B105" s="2"/>
      <c r="C105" s="2"/>
      <c r="D105" s="1"/>
      <c r="E105" s="6"/>
      <c r="F105" s="2"/>
      <c r="G105" s="2"/>
      <c r="H105" s="2"/>
      <c r="I105" s="2"/>
      <c r="J105" s="2"/>
      <c r="K105" s="2"/>
      <c r="L105" s="2"/>
      <c r="M105" s="2"/>
      <c r="N105" s="2"/>
      <c r="O105" s="2"/>
      <c r="P105" s="2"/>
      <c r="Q105" s="2"/>
      <c r="R105" s="2"/>
      <c r="S105" s="2"/>
      <c r="T105" s="2"/>
      <c r="U105" s="2"/>
      <c r="V105" s="2"/>
      <c r="W105" s="2"/>
      <c r="X105" s="2"/>
      <c r="Y105" s="2"/>
    </row>
    <row r="106" spans="1:25" ht="15.75" customHeight="1">
      <c r="B106" s="2"/>
      <c r="C106" s="2"/>
      <c r="D106" s="1"/>
      <c r="E106" s="6"/>
      <c r="F106" s="2"/>
      <c r="G106" s="2"/>
      <c r="H106" s="2"/>
      <c r="I106" s="2"/>
      <c r="J106" s="2"/>
      <c r="K106" s="2"/>
      <c r="L106" s="2"/>
      <c r="M106" s="2"/>
      <c r="N106" s="2"/>
      <c r="O106" s="2"/>
      <c r="P106" s="2"/>
      <c r="Q106" s="2"/>
      <c r="R106" s="2"/>
      <c r="S106" s="2"/>
      <c r="T106" s="2"/>
      <c r="U106" s="2"/>
      <c r="V106" s="2"/>
      <c r="W106" s="2"/>
      <c r="X106" s="2"/>
      <c r="Y106" s="2"/>
    </row>
    <row r="107" spans="1:25" ht="15.75" customHeight="1">
      <c r="B107" s="2"/>
      <c r="C107" s="2"/>
      <c r="D107" s="1"/>
      <c r="E107" s="6"/>
      <c r="F107" s="2"/>
      <c r="G107" s="2"/>
      <c r="H107" s="2"/>
      <c r="I107" s="2"/>
      <c r="J107" s="2"/>
      <c r="K107" s="2"/>
      <c r="L107" s="2"/>
      <c r="M107" s="2"/>
      <c r="N107" s="2"/>
      <c r="O107" s="2"/>
      <c r="P107" s="2"/>
      <c r="Q107" s="2"/>
      <c r="R107" s="2"/>
      <c r="S107" s="2"/>
      <c r="T107" s="2"/>
      <c r="U107" s="2"/>
      <c r="V107" s="2"/>
      <c r="W107" s="2"/>
      <c r="X107" s="2"/>
      <c r="Y107" s="2"/>
    </row>
    <row r="108" spans="1:25" ht="15.75" customHeight="1">
      <c r="B108" s="2"/>
      <c r="C108" s="2"/>
      <c r="D108" s="1"/>
      <c r="E108" s="6"/>
      <c r="F108" s="2"/>
      <c r="G108" s="2"/>
      <c r="H108" s="2"/>
      <c r="I108" s="2"/>
      <c r="J108" s="2"/>
      <c r="K108" s="2"/>
      <c r="L108" s="2"/>
      <c r="M108" s="2"/>
      <c r="N108" s="2"/>
      <c r="O108" s="2"/>
      <c r="P108" s="2"/>
      <c r="Q108" s="2"/>
      <c r="R108" s="2"/>
      <c r="S108" s="2"/>
      <c r="T108" s="2"/>
      <c r="U108" s="2"/>
      <c r="V108" s="2"/>
      <c r="W108" s="2"/>
      <c r="X108" s="2"/>
      <c r="Y108" s="2"/>
    </row>
    <row r="109" spans="1:25" ht="15.75" customHeight="1">
      <c r="B109" s="2"/>
      <c r="C109" s="2"/>
      <c r="D109" s="1"/>
      <c r="E109" s="6"/>
      <c r="F109" s="2"/>
      <c r="G109" s="2"/>
      <c r="H109" s="2"/>
      <c r="I109" s="2"/>
      <c r="J109" s="2"/>
      <c r="K109" s="2"/>
      <c r="L109" s="2"/>
      <c r="M109" s="2"/>
      <c r="N109" s="2"/>
      <c r="O109" s="2"/>
      <c r="P109" s="2"/>
      <c r="Q109" s="2"/>
      <c r="R109" s="2"/>
      <c r="S109" s="2"/>
      <c r="T109" s="2"/>
      <c r="U109" s="2"/>
      <c r="V109" s="2"/>
      <c r="W109" s="2"/>
      <c r="X109" s="2"/>
      <c r="Y109" s="2"/>
    </row>
    <row r="110" spans="1:25" ht="15.75" customHeight="1">
      <c r="B110" s="2"/>
      <c r="C110" s="2"/>
      <c r="D110" s="1"/>
      <c r="E110" s="6"/>
      <c r="F110" s="2"/>
      <c r="G110" s="2"/>
      <c r="H110" s="2"/>
      <c r="I110" s="2"/>
      <c r="J110" s="2"/>
      <c r="K110" s="2"/>
      <c r="L110" s="2"/>
      <c r="M110" s="2"/>
      <c r="N110" s="2"/>
      <c r="O110" s="2"/>
      <c r="P110" s="2"/>
      <c r="Q110" s="2"/>
      <c r="R110" s="2"/>
      <c r="S110" s="2"/>
      <c r="T110" s="2"/>
      <c r="U110" s="2"/>
      <c r="V110" s="2"/>
      <c r="W110" s="2"/>
      <c r="X110" s="2"/>
      <c r="Y110" s="2"/>
    </row>
    <row r="111" spans="1:25" ht="15.75" customHeight="1">
      <c r="B111" s="2"/>
      <c r="C111" s="2"/>
      <c r="D111" s="1"/>
      <c r="E111" s="6"/>
      <c r="F111" s="2"/>
      <c r="G111" s="2"/>
      <c r="H111" s="2"/>
      <c r="I111" s="2"/>
      <c r="J111" s="2"/>
      <c r="K111" s="2"/>
      <c r="L111" s="2"/>
      <c r="M111" s="2"/>
      <c r="N111" s="2"/>
      <c r="O111" s="2"/>
      <c r="P111" s="2"/>
      <c r="Q111" s="2"/>
      <c r="R111" s="2"/>
      <c r="S111" s="2"/>
      <c r="T111" s="2"/>
      <c r="U111" s="2"/>
      <c r="V111" s="2"/>
      <c r="W111" s="2"/>
      <c r="X111" s="2"/>
      <c r="Y111" s="2"/>
    </row>
    <row r="112" spans="1:25" ht="15.75" customHeight="1">
      <c r="B112" s="2"/>
      <c r="C112" s="2"/>
      <c r="D112" s="1"/>
      <c r="E112" s="6"/>
      <c r="F112" s="2"/>
      <c r="G112" s="2"/>
      <c r="H112" s="2"/>
      <c r="I112" s="2"/>
      <c r="J112" s="2"/>
      <c r="K112" s="2"/>
      <c r="L112" s="2"/>
      <c r="M112" s="2"/>
      <c r="N112" s="2"/>
      <c r="O112" s="2"/>
      <c r="P112" s="2"/>
      <c r="Q112" s="2"/>
      <c r="R112" s="2"/>
      <c r="S112" s="2"/>
      <c r="T112" s="2"/>
      <c r="U112" s="2"/>
      <c r="V112" s="2"/>
      <c r="W112" s="2"/>
      <c r="X112" s="2"/>
      <c r="Y112" s="2"/>
    </row>
    <row r="113" spans="2:25" ht="15.75" customHeight="1">
      <c r="B113" s="2"/>
      <c r="C113" s="2"/>
      <c r="D113" s="1"/>
      <c r="E113" s="6"/>
      <c r="F113" s="2"/>
      <c r="G113" s="2"/>
      <c r="H113" s="2"/>
      <c r="I113" s="2"/>
      <c r="J113" s="2"/>
      <c r="K113" s="2"/>
      <c r="L113" s="2"/>
      <c r="M113" s="2"/>
      <c r="N113" s="2"/>
      <c r="O113" s="2"/>
      <c r="P113" s="2"/>
      <c r="Q113" s="2"/>
      <c r="R113" s="2"/>
      <c r="S113" s="2"/>
      <c r="T113" s="2"/>
      <c r="U113" s="2"/>
      <c r="V113" s="2"/>
      <c r="W113" s="2"/>
      <c r="X113" s="2"/>
      <c r="Y113" s="2"/>
    </row>
    <row r="114" spans="2:25" ht="15.75" customHeight="1">
      <c r="B114" s="2"/>
      <c r="C114" s="2"/>
      <c r="D114" s="1"/>
      <c r="E114" s="6"/>
      <c r="F114" s="2"/>
      <c r="G114" s="2"/>
      <c r="H114" s="2"/>
      <c r="I114" s="2"/>
      <c r="J114" s="2"/>
      <c r="K114" s="2"/>
      <c r="L114" s="2"/>
      <c r="M114" s="2"/>
      <c r="N114" s="2"/>
      <c r="O114" s="2"/>
      <c r="P114" s="2"/>
      <c r="Q114" s="2"/>
      <c r="R114" s="2"/>
      <c r="S114" s="2"/>
      <c r="T114" s="2"/>
      <c r="U114" s="2"/>
      <c r="V114" s="2"/>
      <c r="W114" s="2"/>
      <c r="X114" s="2"/>
      <c r="Y114" s="2"/>
    </row>
    <row r="115" spans="2:25" ht="15.75" customHeight="1">
      <c r="B115" s="2"/>
      <c r="C115" s="2"/>
      <c r="D115" s="1"/>
      <c r="E115" s="6"/>
      <c r="F115" s="2"/>
      <c r="G115" s="2"/>
      <c r="H115" s="2"/>
      <c r="I115" s="2"/>
      <c r="J115" s="2"/>
      <c r="K115" s="2"/>
      <c r="L115" s="2"/>
      <c r="M115" s="2"/>
      <c r="N115" s="2"/>
      <c r="O115" s="2"/>
      <c r="P115" s="2"/>
      <c r="Q115" s="2"/>
      <c r="R115" s="2"/>
      <c r="S115" s="2"/>
      <c r="T115" s="2"/>
      <c r="U115" s="2"/>
      <c r="V115" s="2"/>
      <c r="W115" s="2"/>
      <c r="X115" s="2"/>
      <c r="Y115" s="2"/>
    </row>
    <row r="116" spans="2:25" ht="15.75" customHeight="1">
      <c r="B116" s="2"/>
      <c r="C116" s="2"/>
      <c r="D116" s="1"/>
      <c r="E116" s="6"/>
      <c r="F116" s="2"/>
      <c r="G116" s="2"/>
      <c r="H116" s="2"/>
      <c r="I116" s="2"/>
      <c r="J116" s="2"/>
      <c r="K116" s="2"/>
      <c r="L116" s="2"/>
      <c r="M116" s="2"/>
      <c r="N116" s="2"/>
      <c r="O116" s="2"/>
      <c r="P116" s="2"/>
      <c r="Q116" s="2"/>
      <c r="R116" s="2"/>
      <c r="S116" s="2"/>
      <c r="T116" s="2"/>
      <c r="U116" s="2"/>
      <c r="V116" s="2"/>
      <c r="W116" s="2"/>
      <c r="X116" s="2"/>
      <c r="Y116" s="2"/>
    </row>
    <row r="117" spans="2:25" ht="15.75" customHeight="1">
      <c r="B117" s="2"/>
      <c r="C117" s="2"/>
      <c r="D117" s="1"/>
      <c r="E117" s="6"/>
      <c r="F117" s="2"/>
      <c r="G117" s="2"/>
      <c r="H117" s="2"/>
      <c r="I117" s="2"/>
      <c r="J117" s="2"/>
      <c r="K117" s="2"/>
      <c r="L117" s="2"/>
      <c r="M117" s="2"/>
      <c r="N117" s="2"/>
      <c r="O117" s="2"/>
      <c r="P117" s="2"/>
      <c r="Q117" s="2"/>
      <c r="R117" s="2"/>
      <c r="S117" s="2"/>
      <c r="T117" s="2"/>
      <c r="U117" s="2"/>
      <c r="V117" s="2"/>
      <c r="W117" s="2"/>
      <c r="X117" s="2"/>
      <c r="Y117" s="2"/>
    </row>
    <row r="118" spans="2:25" ht="15.75" customHeight="1">
      <c r="B118" s="2"/>
      <c r="C118" s="2"/>
      <c r="D118" s="1"/>
      <c r="E118" s="6"/>
      <c r="F118" s="2"/>
      <c r="G118" s="2"/>
      <c r="H118" s="2"/>
      <c r="I118" s="2"/>
      <c r="J118" s="2"/>
      <c r="K118" s="2"/>
      <c r="L118" s="2"/>
      <c r="M118" s="2"/>
      <c r="N118" s="2"/>
      <c r="O118" s="2"/>
      <c r="P118" s="2"/>
      <c r="Q118" s="2"/>
      <c r="R118" s="2"/>
      <c r="S118" s="2"/>
      <c r="T118" s="2"/>
      <c r="U118" s="2"/>
      <c r="V118" s="2"/>
      <c r="W118" s="2"/>
      <c r="X118" s="2"/>
      <c r="Y118" s="2"/>
    </row>
    <row r="119" spans="2:25" ht="15.75" customHeight="1">
      <c r="B119" s="2"/>
      <c r="C119" s="2"/>
      <c r="D119" s="1"/>
      <c r="E119" s="6"/>
      <c r="F119" s="2"/>
      <c r="G119" s="2"/>
      <c r="H119" s="2"/>
      <c r="I119" s="2"/>
      <c r="J119" s="2"/>
      <c r="K119" s="2"/>
      <c r="L119" s="2"/>
      <c r="M119" s="2"/>
      <c r="N119" s="2"/>
      <c r="O119" s="2"/>
      <c r="P119" s="2"/>
      <c r="Q119" s="2"/>
      <c r="R119" s="2"/>
      <c r="S119" s="2"/>
      <c r="T119" s="2"/>
      <c r="U119" s="2"/>
      <c r="V119" s="2"/>
      <c r="W119" s="2"/>
      <c r="X119" s="2"/>
      <c r="Y119" s="2"/>
    </row>
    <row r="120" spans="2:25" ht="15.75" customHeight="1">
      <c r="B120" s="2"/>
      <c r="C120" s="2"/>
      <c r="D120" s="1"/>
      <c r="E120" s="6"/>
      <c r="F120" s="2"/>
      <c r="G120" s="2"/>
      <c r="H120" s="2"/>
      <c r="I120" s="2"/>
      <c r="J120" s="2"/>
      <c r="K120" s="2"/>
      <c r="L120" s="2"/>
      <c r="M120" s="2"/>
      <c r="N120" s="2"/>
      <c r="O120" s="2"/>
      <c r="P120" s="2"/>
      <c r="Q120" s="2"/>
      <c r="R120" s="2"/>
      <c r="S120" s="2"/>
      <c r="T120" s="2"/>
      <c r="U120" s="2"/>
      <c r="V120" s="2"/>
      <c r="W120" s="2"/>
      <c r="X120" s="2"/>
      <c r="Y120" s="2"/>
    </row>
    <row r="121" spans="2:25" ht="15.75" customHeight="1">
      <c r="B121" s="2"/>
      <c r="C121" s="2"/>
      <c r="D121" s="1"/>
      <c r="E121" s="6"/>
      <c r="F121" s="2"/>
      <c r="G121" s="2"/>
      <c r="H121" s="2"/>
      <c r="I121" s="2"/>
      <c r="J121" s="2"/>
      <c r="K121" s="2"/>
      <c r="L121" s="2"/>
      <c r="M121" s="2"/>
      <c r="N121" s="2"/>
      <c r="O121" s="2"/>
      <c r="P121" s="2"/>
      <c r="Q121" s="2"/>
      <c r="R121" s="2"/>
      <c r="S121" s="2"/>
      <c r="T121" s="2"/>
      <c r="U121" s="2"/>
      <c r="V121" s="2"/>
      <c r="W121" s="2"/>
      <c r="X121" s="2"/>
      <c r="Y121" s="2"/>
    </row>
    <row r="122" spans="2:25" ht="15.75" customHeight="1">
      <c r="B122" s="2"/>
      <c r="C122" s="2"/>
      <c r="D122" s="1"/>
      <c r="E122" s="6"/>
      <c r="F122" s="2"/>
      <c r="G122" s="2"/>
      <c r="H122" s="2"/>
      <c r="I122" s="2"/>
      <c r="J122" s="2"/>
      <c r="K122" s="2"/>
      <c r="L122" s="2"/>
      <c r="M122" s="2"/>
      <c r="N122" s="2"/>
      <c r="O122" s="2"/>
      <c r="P122" s="2"/>
      <c r="Q122" s="2"/>
      <c r="R122" s="2"/>
      <c r="S122" s="2"/>
      <c r="T122" s="2"/>
      <c r="U122" s="2"/>
      <c r="V122" s="2"/>
      <c r="W122" s="2"/>
      <c r="X122" s="2"/>
      <c r="Y122" s="2"/>
    </row>
    <row r="123" spans="2:25" ht="15.75" customHeight="1">
      <c r="B123" s="2"/>
      <c r="C123" s="2"/>
      <c r="D123" s="1"/>
      <c r="E123" s="6"/>
      <c r="F123" s="2"/>
      <c r="G123" s="2"/>
      <c r="H123" s="2"/>
      <c r="I123" s="2"/>
      <c r="J123" s="2"/>
      <c r="K123" s="2"/>
      <c r="L123" s="2"/>
      <c r="M123" s="2"/>
      <c r="N123" s="2"/>
      <c r="O123" s="2"/>
      <c r="P123" s="2"/>
      <c r="Q123" s="2"/>
      <c r="R123" s="2"/>
      <c r="S123" s="2"/>
      <c r="T123" s="2"/>
      <c r="U123" s="2"/>
      <c r="V123" s="2"/>
      <c r="W123" s="2"/>
      <c r="X123" s="2"/>
      <c r="Y123" s="2"/>
    </row>
    <row r="124" spans="2:25" ht="15.75" customHeight="1">
      <c r="B124" s="2"/>
      <c r="C124" s="2"/>
      <c r="D124" s="1"/>
      <c r="E124" s="6"/>
      <c r="F124" s="2"/>
      <c r="G124" s="2"/>
      <c r="H124" s="2"/>
      <c r="I124" s="2"/>
      <c r="J124" s="2"/>
      <c r="K124" s="2"/>
      <c r="L124" s="2"/>
      <c r="M124" s="2"/>
      <c r="N124" s="2"/>
      <c r="O124" s="2"/>
      <c r="P124" s="2"/>
      <c r="Q124" s="2"/>
      <c r="R124" s="2"/>
      <c r="S124" s="2"/>
      <c r="T124" s="2"/>
      <c r="U124" s="2"/>
      <c r="V124" s="2"/>
      <c r="W124" s="2"/>
      <c r="X124" s="2"/>
      <c r="Y124" s="2"/>
    </row>
    <row r="125" spans="2:25" ht="15.75" customHeight="1">
      <c r="B125" s="2"/>
      <c r="C125" s="2"/>
      <c r="D125" s="1"/>
      <c r="E125" s="6"/>
      <c r="F125" s="2"/>
      <c r="G125" s="2"/>
      <c r="H125" s="2"/>
      <c r="I125" s="2"/>
      <c r="J125" s="2"/>
      <c r="K125" s="2"/>
      <c r="L125" s="2"/>
      <c r="M125" s="2"/>
      <c r="N125" s="2"/>
      <c r="O125" s="2"/>
      <c r="P125" s="2"/>
      <c r="Q125" s="2"/>
      <c r="R125" s="2"/>
      <c r="S125" s="2"/>
      <c r="T125" s="2"/>
      <c r="U125" s="2"/>
      <c r="V125" s="2"/>
      <c r="W125" s="2"/>
      <c r="X125" s="2"/>
      <c r="Y125" s="2"/>
    </row>
    <row r="126" spans="2:25" ht="15.75" customHeight="1">
      <c r="B126" s="2"/>
      <c r="C126" s="2"/>
      <c r="D126" s="1"/>
      <c r="E126" s="6"/>
      <c r="F126" s="2"/>
      <c r="G126" s="2"/>
      <c r="H126" s="2"/>
      <c r="I126" s="2"/>
      <c r="J126" s="2"/>
      <c r="K126" s="2"/>
      <c r="L126" s="2"/>
      <c r="M126" s="2"/>
      <c r="N126" s="2"/>
      <c r="O126" s="2"/>
      <c r="P126" s="2"/>
      <c r="Q126" s="2"/>
      <c r="R126" s="2"/>
      <c r="S126" s="2"/>
      <c r="T126" s="2"/>
      <c r="U126" s="2"/>
      <c r="V126" s="2"/>
      <c r="W126" s="2"/>
      <c r="X126" s="2"/>
      <c r="Y126" s="2"/>
    </row>
    <row r="127" spans="2:25" ht="15.75" customHeight="1">
      <c r="B127" s="2"/>
      <c r="C127" s="2"/>
      <c r="D127" s="1"/>
      <c r="E127" s="6"/>
      <c r="F127" s="2"/>
      <c r="G127" s="2"/>
      <c r="H127" s="2"/>
      <c r="I127" s="2"/>
      <c r="J127" s="2"/>
      <c r="K127" s="2"/>
      <c r="L127" s="2"/>
      <c r="M127" s="2"/>
      <c r="N127" s="2"/>
      <c r="O127" s="2"/>
      <c r="P127" s="2"/>
      <c r="Q127" s="2"/>
      <c r="R127" s="2"/>
      <c r="S127" s="2"/>
      <c r="T127" s="2"/>
      <c r="U127" s="2"/>
      <c r="V127" s="2"/>
      <c r="W127" s="2"/>
      <c r="X127" s="2"/>
      <c r="Y127" s="2"/>
    </row>
    <row r="128" spans="2:25" ht="15.75" customHeight="1">
      <c r="B128" s="2"/>
      <c r="C128" s="2"/>
      <c r="D128" s="1"/>
      <c r="E128" s="6"/>
      <c r="F128" s="2"/>
      <c r="G128" s="2"/>
      <c r="H128" s="2"/>
      <c r="I128" s="2"/>
      <c r="J128" s="2"/>
      <c r="K128" s="2"/>
      <c r="L128" s="2"/>
      <c r="M128" s="2"/>
      <c r="N128" s="2"/>
      <c r="O128" s="2"/>
      <c r="P128" s="2"/>
      <c r="Q128" s="2"/>
      <c r="R128" s="2"/>
      <c r="S128" s="2"/>
      <c r="T128" s="2"/>
      <c r="U128" s="2"/>
      <c r="V128" s="2"/>
      <c r="W128" s="2"/>
      <c r="X128" s="2"/>
      <c r="Y128" s="2"/>
    </row>
    <row r="129" spans="2:25" ht="15.75" customHeight="1">
      <c r="B129" s="2"/>
      <c r="C129" s="2"/>
      <c r="D129" s="1"/>
      <c r="E129" s="6"/>
      <c r="F129" s="2"/>
      <c r="G129" s="2"/>
      <c r="H129" s="2"/>
      <c r="I129" s="2"/>
      <c r="J129" s="2"/>
      <c r="K129" s="2"/>
      <c r="L129" s="2"/>
      <c r="M129" s="2"/>
      <c r="N129" s="2"/>
      <c r="O129" s="2"/>
      <c r="P129" s="2"/>
      <c r="Q129" s="2"/>
      <c r="R129" s="2"/>
      <c r="S129" s="2"/>
      <c r="T129" s="2"/>
      <c r="U129" s="2"/>
      <c r="V129" s="2"/>
      <c r="W129" s="2"/>
      <c r="X129" s="2"/>
      <c r="Y129" s="2"/>
    </row>
    <row r="130" spans="2:25" ht="15.75" customHeight="1">
      <c r="B130" s="2"/>
      <c r="C130" s="2"/>
      <c r="D130" s="1"/>
      <c r="E130" s="6"/>
      <c r="F130" s="2"/>
      <c r="G130" s="2"/>
      <c r="H130" s="2"/>
      <c r="I130" s="2"/>
      <c r="J130" s="2"/>
      <c r="K130" s="2"/>
      <c r="L130" s="2"/>
      <c r="M130" s="2"/>
      <c r="N130" s="2"/>
      <c r="O130" s="2"/>
      <c r="P130" s="2"/>
      <c r="Q130" s="2"/>
      <c r="R130" s="2"/>
      <c r="S130" s="2"/>
      <c r="T130" s="2"/>
      <c r="U130" s="2"/>
      <c r="V130" s="2"/>
      <c r="W130" s="2"/>
      <c r="X130" s="2"/>
      <c r="Y130" s="2"/>
    </row>
    <row r="131" spans="2:25" ht="15.75" customHeight="1">
      <c r="B131" s="2"/>
      <c r="C131" s="2"/>
      <c r="D131" s="1"/>
      <c r="E131" s="6"/>
      <c r="F131" s="2"/>
      <c r="G131" s="2"/>
      <c r="H131" s="2"/>
      <c r="I131" s="2"/>
      <c r="J131" s="2"/>
      <c r="K131" s="2"/>
      <c r="L131" s="2"/>
      <c r="M131" s="2"/>
      <c r="N131" s="2"/>
      <c r="O131" s="2"/>
      <c r="P131" s="2"/>
      <c r="Q131" s="2"/>
      <c r="R131" s="2"/>
      <c r="S131" s="2"/>
      <c r="T131" s="2"/>
      <c r="U131" s="2"/>
      <c r="V131" s="2"/>
      <c r="W131" s="2"/>
      <c r="X131" s="2"/>
      <c r="Y131" s="2"/>
    </row>
    <row r="132" spans="2:25" ht="15.75" customHeight="1">
      <c r="B132" s="2"/>
      <c r="C132" s="2"/>
      <c r="D132" s="1"/>
      <c r="E132" s="6"/>
      <c r="F132" s="2"/>
      <c r="G132" s="2"/>
      <c r="H132" s="2"/>
      <c r="I132" s="2"/>
      <c r="J132" s="2"/>
      <c r="K132" s="2"/>
      <c r="L132" s="2"/>
      <c r="M132" s="2"/>
      <c r="N132" s="2"/>
      <c r="O132" s="2"/>
      <c r="P132" s="2"/>
      <c r="Q132" s="2"/>
      <c r="R132" s="2"/>
      <c r="S132" s="2"/>
      <c r="T132" s="2"/>
      <c r="U132" s="2"/>
      <c r="V132" s="2"/>
      <c r="W132" s="2"/>
      <c r="X132" s="2"/>
      <c r="Y132" s="2"/>
    </row>
    <row r="133" spans="2:25" ht="15.75" customHeight="1">
      <c r="B133" s="2"/>
      <c r="C133" s="2"/>
      <c r="D133" s="1"/>
      <c r="E133" s="6"/>
      <c r="F133" s="2"/>
      <c r="G133" s="2"/>
      <c r="H133" s="2"/>
      <c r="I133" s="2"/>
      <c r="J133" s="2"/>
      <c r="K133" s="2"/>
      <c r="L133" s="2"/>
      <c r="M133" s="2"/>
      <c r="N133" s="2"/>
      <c r="O133" s="2"/>
      <c r="P133" s="2"/>
      <c r="Q133" s="2"/>
      <c r="R133" s="2"/>
      <c r="S133" s="2"/>
      <c r="T133" s="2"/>
      <c r="U133" s="2"/>
      <c r="V133" s="2"/>
      <c r="W133" s="2"/>
      <c r="X133" s="2"/>
      <c r="Y133" s="2"/>
    </row>
    <row r="134" spans="2:25" ht="15.75" customHeight="1">
      <c r="B134" s="2"/>
      <c r="C134" s="2"/>
      <c r="D134" s="1"/>
      <c r="E134" s="6"/>
      <c r="F134" s="2"/>
      <c r="G134" s="2"/>
      <c r="H134" s="2"/>
      <c r="I134" s="2"/>
      <c r="J134" s="2"/>
      <c r="K134" s="2"/>
      <c r="L134" s="2"/>
      <c r="M134" s="2"/>
      <c r="N134" s="2"/>
      <c r="O134" s="2"/>
      <c r="P134" s="2"/>
      <c r="Q134" s="2"/>
      <c r="R134" s="2"/>
      <c r="S134" s="2"/>
      <c r="T134" s="2"/>
      <c r="U134" s="2"/>
      <c r="V134" s="2"/>
      <c r="W134" s="2"/>
      <c r="X134" s="2"/>
      <c r="Y134" s="2"/>
    </row>
    <row r="135" spans="2:25" ht="15.75" customHeight="1">
      <c r="B135" s="2"/>
      <c r="C135" s="2"/>
      <c r="D135" s="1"/>
      <c r="E135" s="6"/>
      <c r="F135" s="2"/>
      <c r="G135" s="2"/>
      <c r="H135" s="2"/>
      <c r="I135" s="2"/>
      <c r="J135" s="2"/>
      <c r="K135" s="2"/>
      <c r="L135" s="2"/>
      <c r="M135" s="2"/>
      <c r="N135" s="2"/>
      <c r="O135" s="2"/>
      <c r="P135" s="2"/>
      <c r="Q135" s="2"/>
      <c r="R135" s="2"/>
      <c r="S135" s="2"/>
      <c r="T135" s="2"/>
      <c r="U135" s="2"/>
      <c r="V135" s="2"/>
      <c r="W135" s="2"/>
      <c r="X135" s="2"/>
      <c r="Y135" s="2"/>
    </row>
    <row r="136" spans="2:25" ht="15.75" customHeight="1">
      <c r="B136" s="2"/>
      <c r="C136" s="2"/>
      <c r="D136" s="1"/>
      <c r="E136" s="6"/>
      <c r="F136" s="2"/>
      <c r="G136" s="2"/>
      <c r="H136" s="2"/>
      <c r="I136" s="2"/>
      <c r="J136" s="2"/>
      <c r="K136" s="2"/>
      <c r="L136" s="2"/>
      <c r="M136" s="2"/>
      <c r="N136" s="2"/>
      <c r="O136" s="2"/>
      <c r="P136" s="2"/>
      <c r="Q136" s="2"/>
      <c r="R136" s="2"/>
      <c r="S136" s="2"/>
      <c r="T136" s="2"/>
      <c r="U136" s="2"/>
      <c r="V136" s="2"/>
      <c r="W136" s="2"/>
      <c r="X136" s="2"/>
      <c r="Y136" s="2"/>
    </row>
    <row r="137" spans="2:25" ht="15.75" customHeight="1">
      <c r="B137" s="2"/>
      <c r="C137" s="2"/>
      <c r="D137" s="1"/>
      <c r="E137" s="6"/>
      <c r="F137" s="2"/>
      <c r="G137" s="2"/>
      <c r="H137" s="2"/>
      <c r="I137" s="2"/>
      <c r="J137" s="2"/>
      <c r="K137" s="2"/>
      <c r="L137" s="2"/>
      <c r="M137" s="2"/>
      <c r="N137" s="2"/>
      <c r="O137" s="2"/>
      <c r="P137" s="2"/>
      <c r="Q137" s="2"/>
      <c r="R137" s="2"/>
      <c r="S137" s="2"/>
      <c r="T137" s="2"/>
      <c r="U137" s="2"/>
      <c r="V137" s="2"/>
      <c r="W137" s="2"/>
      <c r="X137" s="2"/>
      <c r="Y137" s="2"/>
    </row>
    <row r="138" spans="2:25" ht="15.75" customHeight="1">
      <c r="B138" s="2"/>
      <c r="C138" s="2"/>
      <c r="D138" s="1"/>
      <c r="E138" s="6"/>
      <c r="F138" s="2"/>
      <c r="G138" s="2"/>
      <c r="H138" s="2"/>
      <c r="I138" s="2"/>
      <c r="J138" s="2"/>
      <c r="K138" s="2"/>
      <c r="L138" s="2"/>
      <c r="M138" s="2"/>
      <c r="N138" s="2"/>
      <c r="O138" s="2"/>
      <c r="P138" s="2"/>
      <c r="Q138" s="2"/>
      <c r="R138" s="2"/>
      <c r="S138" s="2"/>
      <c r="T138" s="2"/>
      <c r="U138" s="2"/>
      <c r="V138" s="2"/>
      <c r="W138" s="2"/>
      <c r="X138" s="2"/>
      <c r="Y138" s="2"/>
    </row>
    <row r="139" spans="2:25" ht="15.75" customHeight="1">
      <c r="B139" s="2"/>
      <c r="C139" s="2"/>
      <c r="D139" s="1"/>
      <c r="E139" s="6"/>
      <c r="F139" s="2"/>
      <c r="G139" s="2"/>
      <c r="H139" s="2"/>
      <c r="I139" s="2"/>
      <c r="J139" s="2"/>
      <c r="K139" s="2"/>
      <c r="L139" s="2"/>
      <c r="M139" s="2"/>
      <c r="N139" s="2"/>
      <c r="O139" s="2"/>
      <c r="P139" s="2"/>
      <c r="Q139" s="2"/>
      <c r="R139" s="2"/>
      <c r="S139" s="2"/>
      <c r="T139" s="2"/>
      <c r="U139" s="2"/>
      <c r="V139" s="2"/>
      <c r="W139" s="2"/>
      <c r="X139" s="2"/>
      <c r="Y139" s="2"/>
    </row>
    <row r="140" spans="2:25" ht="15.75" customHeight="1">
      <c r="B140" s="2"/>
      <c r="C140" s="2"/>
      <c r="D140" s="1"/>
      <c r="E140" s="6"/>
      <c r="F140" s="2"/>
      <c r="G140" s="2"/>
      <c r="H140" s="2"/>
      <c r="I140" s="2"/>
      <c r="J140" s="2"/>
      <c r="K140" s="2"/>
      <c r="L140" s="2"/>
      <c r="M140" s="2"/>
      <c r="N140" s="2"/>
      <c r="O140" s="2"/>
      <c r="P140" s="2"/>
      <c r="Q140" s="2"/>
      <c r="R140" s="2"/>
      <c r="S140" s="2"/>
      <c r="T140" s="2"/>
      <c r="U140" s="2"/>
      <c r="V140" s="2"/>
      <c r="W140" s="2"/>
      <c r="X140" s="2"/>
      <c r="Y140" s="2"/>
    </row>
    <row r="141" spans="2:25" ht="15.75" customHeight="1">
      <c r="B141" s="2"/>
      <c r="C141" s="2"/>
      <c r="D141" s="1"/>
      <c r="E141" s="6"/>
      <c r="F141" s="2"/>
      <c r="G141" s="2"/>
      <c r="H141" s="2"/>
      <c r="I141" s="2"/>
      <c r="J141" s="2"/>
      <c r="K141" s="2"/>
      <c r="L141" s="2"/>
      <c r="M141" s="2"/>
      <c r="N141" s="2"/>
      <c r="O141" s="2"/>
      <c r="P141" s="2"/>
      <c r="Q141" s="2"/>
      <c r="R141" s="2"/>
      <c r="S141" s="2"/>
      <c r="T141" s="2"/>
      <c r="U141" s="2"/>
      <c r="V141" s="2"/>
      <c r="W141" s="2"/>
      <c r="X141" s="2"/>
      <c r="Y141" s="2"/>
    </row>
    <row r="142" spans="2:25" ht="15.75" customHeight="1">
      <c r="B142" s="2"/>
      <c r="C142" s="2"/>
      <c r="D142" s="1"/>
      <c r="E142" s="6"/>
      <c r="F142" s="2"/>
      <c r="G142" s="2"/>
      <c r="H142" s="2"/>
      <c r="I142" s="2"/>
      <c r="J142" s="2"/>
      <c r="K142" s="2"/>
      <c r="L142" s="2"/>
      <c r="M142" s="2"/>
      <c r="N142" s="2"/>
      <c r="O142" s="2"/>
      <c r="P142" s="2"/>
      <c r="Q142" s="2"/>
      <c r="R142" s="2"/>
      <c r="S142" s="2"/>
      <c r="T142" s="2"/>
      <c r="U142" s="2"/>
      <c r="V142" s="2"/>
      <c r="W142" s="2"/>
      <c r="X142" s="2"/>
      <c r="Y142" s="2"/>
    </row>
    <row r="143" spans="2:25" ht="15.75" customHeight="1">
      <c r="B143" s="2"/>
      <c r="C143" s="2"/>
      <c r="D143" s="1"/>
      <c r="E143" s="6"/>
      <c r="F143" s="2"/>
      <c r="G143" s="2"/>
      <c r="H143" s="2"/>
      <c r="I143" s="2"/>
      <c r="J143" s="2"/>
      <c r="K143" s="2"/>
      <c r="L143" s="2"/>
      <c r="M143" s="2"/>
      <c r="N143" s="2"/>
      <c r="O143" s="2"/>
      <c r="P143" s="2"/>
      <c r="Q143" s="2"/>
      <c r="R143" s="2"/>
      <c r="S143" s="2"/>
      <c r="T143" s="2"/>
      <c r="U143" s="2"/>
      <c r="V143" s="2"/>
      <c r="W143" s="2"/>
      <c r="X143" s="2"/>
      <c r="Y143" s="2"/>
    </row>
    <row r="144" spans="2:25" ht="15.75" customHeight="1">
      <c r="B144" s="2"/>
      <c r="C144" s="2"/>
      <c r="D144" s="1"/>
      <c r="E144" s="6"/>
      <c r="F144" s="2"/>
      <c r="G144" s="2"/>
      <c r="H144" s="2"/>
      <c r="I144" s="2"/>
      <c r="J144" s="2"/>
      <c r="K144" s="2"/>
      <c r="L144" s="2"/>
      <c r="M144" s="2"/>
      <c r="N144" s="2"/>
      <c r="O144" s="2"/>
      <c r="P144" s="2"/>
      <c r="Q144" s="2"/>
      <c r="R144" s="2"/>
      <c r="S144" s="2"/>
      <c r="T144" s="2"/>
      <c r="U144" s="2"/>
      <c r="V144" s="2"/>
      <c r="W144" s="2"/>
      <c r="X144" s="2"/>
      <c r="Y144" s="2"/>
    </row>
    <row r="145" spans="2:25" ht="15.75" customHeight="1">
      <c r="B145" s="2"/>
      <c r="C145" s="2"/>
      <c r="D145" s="1"/>
      <c r="E145" s="6"/>
      <c r="F145" s="2"/>
      <c r="G145" s="2"/>
      <c r="H145" s="2"/>
      <c r="I145" s="2"/>
      <c r="J145" s="2"/>
      <c r="K145" s="2"/>
      <c r="L145" s="2"/>
      <c r="M145" s="2"/>
      <c r="N145" s="2"/>
      <c r="O145" s="2"/>
      <c r="P145" s="2"/>
      <c r="Q145" s="2"/>
      <c r="R145" s="2"/>
      <c r="S145" s="2"/>
      <c r="T145" s="2"/>
      <c r="U145" s="2"/>
      <c r="V145" s="2"/>
      <c r="W145" s="2"/>
      <c r="X145" s="2"/>
      <c r="Y145" s="2"/>
    </row>
    <row r="146" spans="2:25" ht="15.75" customHeight="1">
      <c r="B146" s="2"/>
      <c r="C146" s="2"/>
      <c r="D146" s="1"/>
      <c r="E146" s="6"/>
      <c r="F146" s="2"/>
      <c r="G146" s="2"/>
      <c r="H146" s="2"/>
      <c r="I146" s="2"/>
      <c r="J146" s="2"/>
      <c r="K146" s="2"/>
      <c r="L146" s="2"/>
      <c r="M146" s="2"/>
      <c r="N146" s="2"/>
      <c r="O146" s="2"/>
      <c r="P146" s="2"/>
      <c r="Q146" s="2"/>
      <c r="R146" s="2"/>
      <c r="S146" s="2"/>
      <c r="T146" s="2"/>
      <c r="U146" s="2"/>
      <c r="V146" s="2"/>
      <c r="W146" s="2"/>
      <c r="X146" s="2"/>
      <c r="Y146" s="2"/>
    </row>
    <row r="147" spans="2:25" ht="15.75" customHeight="1">
      <c r="B147" s="2"/>
      <c r="C147" s="2"/>
      <c r="D147" s="1"/>
      <c r="E147" s="6"/>
      <c r="F147" s="2"/>
      <c r="G147" s="2"/>
      <c r="H147" s="2"/>
      <c r="I147" s="2"/>
      <c r="J147" s="2"/>
      <c r="K147" s="2"/>
      <c r="L147" s="2"/>
      <c r="M147" s="2"/>
      <c r="N147" s="2"/>
      <c r="O147" s="2"/>
      <c r="P147" s="2"/>
      <c r="Q147" s="2"/>
      <c r="R147" s="2"/>
      <c r="S147" s="2"/>
      <c r="T147" s="2"/>
      <c r="U147" s="2"/>
      <c r="V147" s="2"/>
      <c r="W147" s="2"/>
      <c r="X147" s="2"/>
      <c r="Y147" s="2"/>
    </row>
    <row r="148" spans="2:25" ht="15.75" customHeight="1">
      <c r="B148" s="2"/>
      <c r="C148" s="2"/>
      <c r="D148" s="1"/>
      <c r="E148" s="6"/>
      <c r="F148" s="2"/>
      <c r="G148" s="2"/>
      <c r="H148" s="2"/>
      <c r="I148" s="2"/>
      <c r="J148" s="2"/>
      <c r="K148" s="2"/>
      <c r="L148" s="2"/>
      <c r="M148" s="2"/>
      <c r="N148" s="2"/>
      <c r="O148" s="2"/>
      <c r="P148" s="2"/>
      <c r="Q148" s="2"/>
      <c r="R148" s="2"/>
      <c r="S148" s="2"/>
      <c r="T148" s="2"/>
      <c r="U148" s="2"/>
      <c r="V148" s="2"/>
      <c r="W148" s="2"/>
      <c r="X148" s="2"/>
      <c r="Y148" s="2"/>
    </row>
    <row r="149" spans="2:25" ht="15.75" customHeight="1">
      <c r="B149" s="2"/>
      <c r="C149" s="2"/>
      <c r="D149" s="1"/>
      <c r="E149" s="6"/>
      <c r="F149" s="2"/>
      <c r="G149" s="2"/>
      <c r="H149" s="2"/>
      <c r="I149" s="2"/>
      <c r="J149" s="2"/>
      <c r="K149" s="2"/>
      <c r="L149" s="2"/>
      <c r="M149" s="2"/>
      <c r="N149" s="2"/>
      <c r="O149" s="2"/>
      <c r="P149" s="2"/>
      <c r="Q149" s="2"/>
      <c r="R149" s="2"/>
      <c r="S149" s="2"/>
      <c r="T149" s="2"/>
      <c r="U149" s="2"/>
      <c r="V149" s="2"/>
      <c r="W149" s="2"/>
      <c r="X149" s="2"/>
      <c r="Y149" s="2"/>
    </row>
    <row r="150" spans="2:25" ht="15.75" customHeight="1">
      <c r="B150" s="2"/>
      <c r="C150" s="2"/>
      <c r="D150" s="1"/>
      <c r="E150" s="6"/>
      <c r="F150" s="2"/>
      <c r="G150" s="2"/>
      <c r="H150" s="2"/>
      <c r="I150" s="2"/>
      <c r="J150" s="2"/>
      <c r="K150" s="2"/>
      <c r="L150" s="2"/>
      <c r="M150" s="2"/>
      <c r="N150" s="2"/>
      <c r="O150" s="2"/>
      <c r="P150" s="2"/>
      <c r="Q150" s="2"/>
      <c r="R150" s="2"/>
      <c r="S150" s="2"/>
      <c r="T150" s="2"/>
      <c r="U150" s="2"/>
      <c r="V150" s="2"/>
      <c r="W150" s="2"/>
      <c r="X150" s="2"/>
      <c r="Y150" s="2"/>
    </row>
    <row r="151" spans="2:25" ht="15.75" customHeight="1">
      <c r="B151" s="2"/>
      <c r="C151" s="2"/>
      <c r="D151" s="1"/>
      <c r="E151" s="6"/>
      <c r="F151" s="2"/>
      <c r="G151" s="2"/>
      <c r="H151" s="2"/>
      <c r="I151" s="2"/>
      <c r="J151" s="2"/>
      <c r="K151" s="2"/>
      <c r="L151" s="2"/>
      <c r="M151" s="2"/>
      <c r="N151" s="2"/>
      <c r="O151" s="2"/>
      <c r="P151" s="2"/>
      <c r="Q151" s="2"/>
      <c r="R151" s="2"/>
      <c r="S151" s="2"/>
      <c r="T151" s="2"/>
      <c r="U151" s="2"/>
      <c r="V151" s="2"/>
      <c r="W151" s="2"/>
      <c r="X151" s="2"/>
      <c r="Y151" s="2"/>
    </row>
    <row r="152" spans="2:25" ht="15.75" customHeight="1">
      <c r="B152" s="2"/>
      <c r="C152" s="2"/>
      <c r="D152" s="1"/>
      <c r="E152" s="6"/>
      <c r="F152" s="2"/>
      <c r="G152" s="2"/>
      <c r="H152" s="2"/>
      <c r="I152" s="2"/>
      <c r="J152" s="2"/>
      <c r="K152" s="2"/>
      <c r="L152" s="2"/>
      <c r="M152" s="2"/>
      <c r="N152" s="2"/>
      <c r="O152" s="2"/>
      <c r="P152" s="2"/>
      <c r="Q152" s="2"/>
      <c r="R152" s="2"/>
      <c r="S152" s="2"/>
      <c r="T152" s="2"/>
      <c r="U152" s="2"/>
      <c r="V152" s="2"/>
      <c r="W152" s="2"/>
      <c r="X152" s="2"/>
      <c r="Y152" s="2"/>
    </row>
    <row r="153" spans="2:25" ht="15.75" customHeight="1">
      <c r="B153" s="2"/>
      <c r="C153" s="2"/>
      <c r="D153" s="1"/>
      <c r="E153" s="6"/>
      <c r="F153" s="2"/>
      <c r="G153" s="2"/>
      <c r="H153" s="2"/>
      <c r="I153" s="2"/>
      <c r="J153" s="2"/>
      <c r="K153" s="2"/>
      <c r="L153" s="2"/>
      <c r="M153" s="2"/>
      <c r="N153" s="2"/>
      <c r="O153" s="2"/>
      <c r="P153" s="2"/>
      <c r="Q153" s="2"/>
      <c r="R153" s="2"/>
      <c r="S153" s="2"/>
      <c r="T153" s="2"/>
      <c r="U153" s="2"/>
      <c r="V153" s="2"/>
      <c r="W153" s="2"/>
      <c r="X153" s="2"/>
      <c r="Y153" s="2"/>
    </row>
    <row r="154" spans="2:25" ht="15.75" customHeight="1">
      <c r="B154" s="2"/>
      <c r="C154" s="2"/>
      <c r="D154" s="1"/>
      <c r="E154" s="6"/>
      <c r="F154" s="2"/>
      <c r="G154" s="2"/>
      <c r="H154" s="2"/>
      <c r="I154" s="2"/>
      <c r="J154" s="2"/>
      <c r="K154" s="2"/>
      <c r="L154" s="2"/>
      <c r="M154" s="2"/>
      <c r="N154" s="2"/>
      <c r="O154" s="2"/>
      <c r="P154" s="2"/>
      <c r="Q154" s="2"/>
      <c r="R154" s="2"/>
      <c r="S154" s="2"/>
      <c r="T154" s="2"/>
      <c r="U154" s="2"/>
      <c r="V154" s="2"/>
      <c r="W154" s="2"/>
      <c r="X154" s="2"/>
      <c r="Y154" s="2"/>
    </row>
    <row r="155" spans="2:25" ht="15.75" customHeight="1">
      <c r="B155" s="2"/>
      <c r="C155" s="2"/>
      <c r="D155" s="1"/>
      <c r="E155" s="6"/>
      <c r="F155" s="2"/>
      <c r="G155" s="2"/>
      <c r="H155" s="2"/>
      <c r="I155" s="2"/>
      <c r="J155" s="2"/>
      <c r="K155" s="2"/>
      <c r="L155" s="2"/>
      <c r="M155" s="2"/>
      <c r="N155" s="2"/>
      <c r="O155" s="2"/>
      <c r="P155" s="2"/>
      <c r="Q155" s="2"/>
      <c r="R155" s="2"/>
      <c r="S155" s="2"/>
      <c r="T155" s="2"/>
      <c r="U155" s="2"/>
      <c r="V155" s="2"/>
      <c r="W155" s="2"/>
      <c r="X155" s="2"/>
      <c r="Y155" s="2"/>
    </row>
    <row r="156" spans="2:25" ht="15.75" customHeight="1">
      <c r="B156" s="2"/>
      <c r="C156" s="2"/>
      <c r="D156" s="1"/>
      <c r="E156" s="6"/>
      <c r="F156" s="2"/>
      <c r="G156" s="2"/>
      <c r="H156" s="2"/>
      <c r="I156" s="2"/>
      <c r="J156" s="2"/>
      <c r="K156" s="2"/>
      <c r="L156" s="2"/>
      <c r="M156" s="2"/>
      <c r="N156" s="2"/>
      <c r="O156" s="2"/>
      <c r="P156" s="2"/>
      <c r="Q156" s="2"/>
      <c r="R156" s="2"/>
      <c r="S156" s="2"/>
      <c r="T156" s="2"/>
      <c r="U156" s="2"/>
      <c r="V156" s="2"/>
      <c r="W156" s="2"/>
      <c r="X156" s="2"/>
      <c r="Y156" s="2"/>
    </row>
    <row r="157" spans="2:25" ht="15.75" customHeight="1">
      <c r="B157" s="2"/>
      <c r="C157" s="2"/>
      <c r="D157" s="1"/>
      <c r="E157" s="6"/>
      <c r="F157" s="2"/>
      <c r="G157" s="2"/>
      <c r="H157" s="2"/>
      <c r="I157" s="2"/>
      <c r="J157" s="2"/>
      <c r="K157" s="2"/>
      <c r="L157" s="2"/>
      <c r="M157" s="2"/>
      <c r="N157" s="2"/>
      <c r="O157" s="2"/>
      <c r="P157" s="2"/>
      <c r="Q157" s="2"/>
      <c r="R157" s="2"/>
      <c r="S157" s="2"/>
      <c r="T157" s="2"/>
      <c r="U157" s="2"/>
      <c r="V157" s="2"/>
      <c r="W157" s="2"/>
      <c r="X157" s="2"/>
      <c r="Y157" s="2"/>
    </row>
    <row r="158" spans="2:25" ht="15.75" customHeight="1">
      <c r="B158" s="2"/>
      <c r="C158" s="2"/>
      <c r="D158" s="1"/>
      <c r="E158" s="6"/>
      <c r="F158" s="2"/>
      <c r="G158" s="2"/>
      <c r="H158" s="2"/>
      <c r="I158" s="2"/>
      <c r="J158" s="2"/>
      <c r="K158" s="2"/>
      <c r="L158" s="2"/>
      <c r="M158" s="2"/>
      <c r="N158" s="2"/>
      <c r="O158" s="2"/>
      <c r="P158" s="2"/>
      <c r="Q158" s="2"/>
      <c r="R158" s="2"/>
      <c r="S158" s="2"/>
      <c r="T158" s="2"/>
      <c r="U158" s="2"/>
      <c r="V158" s="2"/>
      <c r="W158" s="2"/>
      <c r="X158" s="2"/>
      <c r="Y158" s="2"/>
    </row>
    <row r="159" spans="2:25" ht="15.75" customHeight="1">
      <c r="B159" s="2"/>
      <c r="C159" s="2"/>
      <c r="D159" s="1"/>
      <c r="E159" s="6"/>
      <c r="F159" s="2"/>
      <c r="G159" s="2"/>
      <c r="H159" s="2"/>
      <c r="I159" s="2"/>
      <c r="J159" s="2"/>
      <c r="K159" s="2"/>
      <c r="L159" s="2"/>
      <c r="M159" s="2"/>
      <c r="N159" s="2"/>
      <c r="O159" s="2"/>
      <c r="P159" s="2"/>
      <c r="Q159" s="2"/>
      <c r="R159" s="2"/>
      <c r="S159" s="2"/>
      <c r="T159" s="2"/>
      <c r="U159" s="2"/>
      <c r="V159" s="2"/>
      <c r="W159" s="2"/>
      <c r="X159" s="2"/>
      <c r="Y159" s="2"/>
    </row>
    <row r="160" spans="2:25" ht="15.75" customHeight="1">
      <c r="B160" s="2"/>
      <c r="C160" s="2"/>
      <c r="D160" s="1"/>
      <c r="E160" s="6"/>
      <c r="F160" s="2"/>
      <c r="G160" s="2"/>
      <c r="H160" s="2"/>
      <c r="I160" s="2"/>
      <c r="J160" s="2"/>
      <c r="K160" s="2"/>
      <c r="L160" s="2"/>
      <c r="M160" s="2"/>
      <c r="N160" s="2"/>
      <c r="O160" s="2"/>
      <c r="P160" s="2"/>
      <c r="Q160" s="2"/>
      <c r="R160" s="2"/>
      <c r="S160" s="2"/>
      <c r="T160" s="2"/>
      <c r="U160" s="2"/>
      <c r="V160" s="2"/>
      <c r="W160" s="2"/>
      <c r="X160" s="2"/>
      <c r="Y160" s="2"/>
    </row>
    <row r="161" spans="2:25" ht="15.75" customHeight="1">
      <c r="B161" s="2"/>
      <c r="C161" s="2"/>
      <c r="D161" s="1"/>
      <c r="E161" s="6"/>
      <c r="F161" s="2"/>
      <c r="G161" s="2"/>
      <c r="H161" s="2"/>
      <c r="I161" s="2"/>
      <c r="J161" s="2"/>
      <c r="K161" s="2"/>
      <c r="L161" s="2"/>
      <c r="M161" s="2"/>
      <c r="N161" s="2"/>
      <c r="O161" s="2"/>
      <c r="P161" s="2"/>
      <c r="Q161" s="2"/>
      <c r="R161" s="2"/>
      <c r="S161" s="2"/>
      <c r="T161" s="2"/>
      <c r="U161" s="2"/>
      <c r="V161" s="2"/>
      <c r="W161" s="2"/>
      <c r="X161" s="2"/>
      <c r="Y161" s="2"/>
    </row>
    <row r="162" spans="2:25" ht="15.75" customHeight="1">
      <c r="B162" s="2"/>
      <c r="C162" s="2"/>
      <c r="D162" s="1"/>
      <c r="E162" s="6"/>
      <c r="F162" s="2"/>
      <c r="G162" s="2"/>
      <c r="H162" s="2"/>
      <c r="I162" s="2"/>
      <c r="J162" s="2"/>
      <c r="K162" s="2"/>
      <c r="L162" s="2"/>
      <c r="M162" s="2"/>
      <c r="N162" s="2"/>
      <c r="O162" s="2"/>
      <c r="P162" s="2"/>
      <c r="Q162" s="2"/>
      <c r="R162" s="2"/>
      <c r="S162" s="2"/>
      <c r="T162" s="2"/>
      <c r="U162" s="2"/>
      <c r="V162" s="2"/>
      <c r="W162" s="2"/>
      <c r="X162" s="2"/>
      <c r="Y162" s="2"/>
    </row>
    <row r="163" spans="2:25" ht="15.75" customHeight="1">
      <c r="B163" s="2"/>
      <c r="C163" s="2"/>
      <c r="D163" s="1"/>
      <c r="E163" s="6"/>
      <c r="F163" s="2"/>
      <c r="G163" s="2"/>
      <c r="H163" s="2"/>
      <c r="I163" s="2"/>
      <c r="J163" s="2"/>
      <c r="K163" s="2"/>
      <c r="L163" s="2"/>
      <c r="M163" s="2"/>
      <c r="N163" s="2"/>
      <c r="O163" s="2"/>
      <c r="P163" s="2"/>
      <c r="Q163" s="2"/>
      <c r="R163" s="2"/>
      <c r="S163" s="2"/>
      <c r="T163" s="2"/>
      <c r="U163" s="2"/>
      <c r="V163" s="2"/>
      <c r="W163" s="2"/>
      <c r="X163" s="2"/>
      <c r="Y163" s="2"/>
    </row>
    <row r="164" spans="2:25" ht="15.75" customHeight="1">
      <c r="B164" s="2"/>
      <c r="C164" s="2"/>
      <c r="D164" s="1"/>
      <c r="E164" s="6"/>
      <c r="F164" s="2"/>
      <c r="G164" s="2"/>
      <c r="H164" s="2"/>
      <c r="I164" s="2"/>
      <c r="J164" s="2"/>
      <c r="K164" s="2"/>
      <c r="L164" s="2"/>
      <c r="M164" s="2"/>
      <c r="N164" s="2"/>
      <c r="O164" s="2"/>
      <c r="P164" s="2"/>
      <c r="Q164" s="2"/>
      <c r="R164" s="2"/>
      <c r="S164" s="2"/>
      <c r="T164" s="2"/>
      <c r="U164" s="2"/>
      <c r="V164" s="2"/>
      <c r="W164" s="2"/>
      <c r="X164" s="2"/>
      <c r="Y164" s="2"/>
    </row>
    <row r="165" spans="2:25" ht="15.75" customHeight="1">
      <c r="B165" s="2"/>
      <c r="C165" s="2"/>
      <c r="D165" s="1"/>
      <c r="E165" s="6"/>
      <c r="F165" s="2"/>
      <c r="G165" s="2"/>
      <c r="H165" s="2"/>
      <c r="I165" s="2"/>
      <c r="J165" s="2"/>
      <c r="K165" s="2"/>
      <c r="L165" s="2"/>
      <c r="M165" s="2"/>
      <c r="N165" s="2"/>
      <c r="O165" s="2"/>
      <c r="P165" s="2"/>
      <c r="Q165" s="2"/>
      <c r="R165" s="2"/>
      <c r="S165" s="2"/>
      <c r="T165" s="2"/>
      <c r="U165" s="2"/>
      <c r="V165" s="2"/>
      <c r="W165" s="2"/>
      <c r="X165" s="2"/>
      <c r="Y165" s="2"/>
    </row>
    <row r="166" spans="2:25" ht="15.75" customHeight="1">
      <c r="B166" s="2"/>
      <c r="C166" s="2"/>
      <c r="D166" s="1"/>
      <c r="E166" s="6"/>
      <c r="F166" s="2"/>
      <c r="G166" s="2"/>
      <c r="H166" s="2"/>
      <c r="I166" s="2"/>
      <c r="J166" s="2"/>
      <c r="K166" s="2"/>
      <c r="L166" s="2"/>
      <c r="M166" s="2"/>
      <c r="N166" s="2"/>
      <c r="O166" s="2"/>
      <c r="P166" s="2"/>
      <c r="Q166" s="2"/>
      <c r="R166" s="2"/>
      <c r="S166" s="2"/>
      <c r="T166" s="2"/>
      <c r="U166" s="2"/>
      <c r="V166" s="2"/>
      <c r="W166" s="2"/>
      <c r="X166" s="2"/>
      <c r="Y166" s="2"/>
    </row>
    <row r="167" spans="2:25" ht="15.75" customHeight="1">
      <c r="B167" s="2"/>
      <c r="C167" s="2"/>
      <c r="D167" s="1"/>
      <c r="E167" s="6"/>
      <c r="F167" s="2"/>
      <c r="G167" s="2"/>
      <c r="H167" s="2"/>
      <c r="I167" s="2"/>
      <c r="J167" s="2"/>
      <c r="K167" s="2"/>
      <c r="L167" s="2"/>
      <c r="M167" s="2"/>
      <c r="N167" s="2"/>
      <c r="O167" s="2"/>
      <c r="P167" s="2"/>
      <c r="Q167" s="2"/>
      <c r="R167" s="2"/>
      <c r="S167" s="2"/>
      <c r="T167" s="2"/>
      <c r="U167" s="2"/>
      <c r="V167" s="2"/>
      <c r="W167" s="2"/>
      <c r="X167" s="2"/>
      <c r="Y167" s="2"/>
    </row>
    <row r="168" spans="2:25" ht="15.75" customHeight="1">
      <c r="B168" s="2"/>
      <c r="C168" s="2"/>
      <c r="D168" s="1"/>
      <c r="E168" s="6"/>
      <c r="F168" s="2"/>
      <c r="G168" s="2"/>
      <c r="H168" s="2"/>
      <c r="I168" s="2"/>
      <c r="J168" s="2"/>
      <c r="K168" s="2"/>
      <c r="L168" s="2"/>
      <c r="M168" s="2"/>
      <c r="N168" s="2"/>
      <c r="O168" s="2"/>
      <c r="P168" s="2"/>
      <c r="Q168" s="2"/>
      <c r="R168" s="2"/>
      <c r="S168" s="2"/>
      <c r="T168" s="2"/>
      <c r="U168" s="2"/>
      <c r="V168" s="2"/>
      <c r="W168" s="2"/>
      <c r="X168" s="2"/>
      <c r="Y168" s="2"/>
    </row>
    <row r="169" spans="2:25" ht="15.75" customHeight="1">
      <c r="B169" s="2"/>
      <c r="C169" s="2"/>
      <c r="D169" s="1"/>
      <c r="E169" s="6"/>
      <c r="F169" s="2"/>
      <c r="G169" s="2"/>
      <c r="H169" s="2"/>
      <c r="I169" s="2"/>
      <c r="J169" s="2"/>
      <c r="K169" s="2"/>
      <c r="L169" s="2"/>
      <c r="M169" s="2"/>
      <c r="N169" s="2"/>
      <c r="O169" s="2"/>
      <c r="P169" s="2"/>
      <c r="Q169" s="2"/>
      <c r="R169" s="2"/>
      <c r="S169" s="2"/>
      <c r="T169" s="2"/>
      <c r="U169" s="2"/>
      <c r="V169" s="2"/>
      <c r="W169" s="2"/>
      <c r="X169" s="2"/>
      <c r="Y169" s="2"/>
    </row>
    <row r="170" spans="2:25" ht="15.75" customHeight="1">
      <c r="B170" s="2"/>
      <c r="C170" s="2"/>
      <c r="D170" s="1"/>
      <c r="E170" s="6"/>
      <c r="F170" s="2"/>
      <c r="G170" s="2"/>
      <c r="H170" s="2"/>
      <c r="I170" s="2"/>
      <c r="J170" s="2"/>
      <c r="K170" s="2"/>
      <c r="L170" s="2"/>
      <c r="M170" s="2"/>
      <c r="N170" s="2"/>
      <c r="O170" s="2"/>
      <c r="P170" s="2"/>
      <c r="Q170" s="2"/>
      <c r="R170" s="2"/>
      <c r="S170" s="2"/>
      <c r="T170" s="2"/>
      <c r="U170" s="2"/>
      <c r="V170" s="2"/>
      <c r="W170" s="2"/>
      <c r="X170" s="2"/>
      <c r="Y170" s="2"/>
    </row>
    <row r="171" spans="2:25" ht="15.75" customHeight="1">
      <c r="B171" s="2"/>
      <c r="C171" s="2"/>
      <c r="D171" s="1"/>
      <c r="E171" s="6"/>
      <c r="F171" s="2"/>
      <c r="G171" s="2"/>
      <c r="H171" s="2"/>
      <c r="I171" s="2"/>
      <c r="J171" s="2"/>
      <c r="K171" s="2"/>
      <c r="L171" s="2"/>
      <c r="M171" s="2"/>
      <c r="N171" s="2"/>
      <c r="O171" s="2"/>
      <c r="P171" s="2"/>
      <c r="Q171" s="2"/>
      <c r="R171" s="2"/>
      <c r="S171" s="2"/>
      <c r="T171" s="2"/>
      <c r="U171" s="2"/>
      <c r="V171" s="2"/>
      <c r="W171" s="2"/>
      <c r="X171" s="2"/>
      <c r="Y171" s="2"/>
    </row>
    <row r="172" spans="2:25" ht="15.75" customHeight="1">
      <c r="B172" s="2"/>
      <c r="C172" s="2"/>
      <c r="D172" s="1"/>
      <c r="E172" s="6"/>
      <c r="F172" s="2"/>
      <c r="G172" s="2"/>
      <c r="H172" s="2"/>
      <c r="I172" s="2"/>
      <c r="J172" s="2"/>
      <c r="K172" s="2"/>
      <c r="L172" s="2"/>
      <c r="M172" s="2"/>
      <c r="N172" s="2"/>
      <c r="O172" s="2"/>
      <c r="P172" s="2"/>
      <c r="Q172" s="2"/>
      <c r="R172" s="2"/>
      <c r="S172" s="2"/>
      <c r="T172" s="2"/>
      <c r="U172" s="2"/>
      <c r="V172" s="2"/>
      <c r="W172" s="2"/>
      <c r="X172" s="2"/>
      <c r="Y172" s="2"/>
    </row>
    <row r="173" spans="2:25" ht="15.75" customHeight="1">
      <c r="B173" s="2"/>
      <c r="C173" s="2"/>
      <c r="D173" s="1"/>
      <c r="E173" s="6"/>
      <c r="F173" s="2"/>
      <c r="G173" s="2"/>
      <c r="H173" s="2"/>
      <c r="I173" s="2"/>
      <c r="J173" s="2"/>
      <c r="K173" s="2"/>
      <c r="L173" s="2"/>
      <c r="M173" s="2"/>
      <c r="N173" s="2"/>
      <c r="O173" s="2"/>
      <c r="P173" s="2"/>
      <c r="Q173" s="2"/>
      <c r="R173" s="2"/>
      <c r="S173" s="2"/>
      <c r="T173" s="2"/>
      <c r="U173" s="2"/>
      <c r="V173" s="2"/>
      <c r="W173" s="2"/>
      <c r="X173" s="2"/>
      <c r="Y173" s="2"/>
    </row>
    <row r="174" spans="2:25" ht="15.75" customHeight="1">
      <c r="B174" s="2"/>
      <c r="C174" s="2"/>
      <c r="D174" s="1"/>
      <c r="E174" s="6"/>
      <c r="F174" s="2"/>
      <c r="G174" s="2"/>
      <c r="H174" s="2"/>
      <c r="I174" s="2"/>
      <c r="J174" s="2"/>
      <c r="K174" s="2"/>
      <c r="L174" s="2"/>
      <c r="M174" s="2"/>
      <c r="N174" s="2"/>
      <c r="O174" s="2"/>
      <c r="P174" s="2"/>
      <c r="Q174" s="2"/>
      <c r="R174" s="2"/>
      <c r="S174" s="2"/>
      <c r="T174" s="2"/>
      <c r="U174" s="2"/>
      <c r="V174" s="2"/>
      <c r="W174" s="2"/>
      <c r="X174" s="2"/>
      <c r="Y174" s="2"/>
    </row>
    <row r="175" spans="2:25" ht="15.75" customHeight="1">
      <c r="B175" s="2"/>
      <c r="C175" s="2"/>
      <c r="D175" s="1"/>
      <c r="E175" s="6"/>
      <c r="F175" s="2"/>
      <c r="G175" s="2"/>
      <c r="H175" s="2"/>
      <c r="I175" s="2"/>
      <c r="J175" s="2"/>
      <c r="K175" s="2"/>
      <c r="L175" s="2"/>
      <c r="M175" s="2"/>
      <c r="N175" s="2"/>
      <c r="O175" s="2"/>
      <c r="P175" s="2"/>
      <c r="Q175" s="2"/>
      <c r="R175" s="2"/>
      <c r="S175" s="2"/>
      <c r="T175" s="2"/>
      <c r="U175" s="2"/>
      <c r="V175" s="2"/>
      <c r="W175" s="2"/>
      <c r="X175" s="2"/>
      <c r="Y175" s="2"/>
    </row>
    <row r="176" spans="2:25" ht="15.75" customHeight="1">
      <c r="B176" s="2"/>
      <c r="C176" s="2"/>
      <c r="D176" s="1"/>
      <c r="E176" s="6"/>
      <c r="F176" s="2"/>
      <c r="G176" s="2"/>
      <c r="H176" s="2"/>
      <c r="I176" s="2"/>
      <c r="J176" s="2"/>
      <c r="K176" s="2"/>
      <c r="L176" s="2"/>
      <c r="M176" s="2"/>
      <c r="N176" s="2"/>
      <c r="O176" s="2"/>
      <c r="P176" s="2"/>
      <c r="Q176" s="2"/>
      <c r="R176" s="2"/>
      <c r="S176" s="2"/>
      <c r="T176" s="2"/>
      <c r="U176" s="2"/>
      <c r="V176" s="2"/>
      <c r="W176" s="2"/>
      <c r="X176" s="2"/>
      <c r="Y176" s="2"/>
    </row>
    <row r="177" spans="2:25" ht="15.75" customHeight="1">
      <c r="B177" s="2"/>
      <c r="C177" s="2"/>
      <c r="D177" s="1"/>
      <c r="E177" s="6"/>
      <c r="F177" s="2"/>
      <c r="G177" s="2"/>
      <c r="H177" s="2"/>
      <c r="I177" s="2"/>
      <c r="J177" s="2"/>
      <c r="K177" s="2"/>
      <c r="L177" s="2"/>
      <c r="M177" s="2"/>
      <c r="N177" s="2"/>
      <c r="O177" s="2"/>
      <c r="P177" s="2"/>
      <c r="Q177" s="2"/>
      <c r="R177" s="2"/>
      <c r="S177" s="2"/>
      <c r="T177" s="2"/>
      <c r="U177" s="2"/>
      <c r="V177" s="2"/>
      <c r="W177" s="2"/>
      <c r="X177" s="2"/>
      <c r="Y177" s="2"/>
    </row>
    <row r="178" spans="2:25" ht="15.75" customHeight="1">
      <c r="B178" s="2"/>
      <c r="C178" s="2"/>
      <c r="D178" s="1"/>
      <c r="E178" s="6"/>
      <c r="F178" s="2"/>
      <c r="G178" s="2"/>
      <c r="H178" s="2"/>
      <c r="I178" s="2"/>
      <c r="J178" s="2"/>
      <c r="K178" s="2"/>
      <c r="L178" s="2"/>
      <c r="M178" s="2"/>
      <c r="N178" s="2"/>
      <c r="O178" s="2"/>
      <c r="P178" s="2"/>
      <c r="Q178" s="2"/>
      <c r="R178" s="2"/>
      <c r="S178" s="2"/>
      <c r="T178" s="2"/>
      <c r="U178" s="2"/>
      <c r="V178" s="2"/>
      <c r="W178" s="2"/>
      <c r="X178" s="2"/>
      <c r="Y178" s="2"/>
    </row>
    <row r="179" spans="2:25" ht="15.75" customHeight="1">
      <c r="B179" s="2"/>
      <c r="C179" s="2"/>
      <c r="D179" s="1"/>
      <c r="E179" s="6"/>
      <c r="F179" s="2"/>
      <c r="G179" s="2"/>
      <c r="H179" s="2"/>
      <c r="I179" s="2"/>
      <c r="J179" s="2"/>
      <c r="K179" s="2"/>
      <c r="L179" s="2"/>
      <c r="M179" s="2"/>
      <c r="N179" s="2"/>
      <c r="O179" s="2"/>
      <c r="P179" s="2"/>
      <c r="Q179" s="2"/>
      <c r="R179" s="2"/>
      <c r="S179" s="2"/>
      <c r="T179" s="2"/>
      <c r="U179" s="2"/>
      <c r="V179" s="2"/>
      <c r="W179" s="2"/>
      <c r="X179" s="2"/>
      <c r="Y179" s="2"/>
    </row>
    <row r="180" spans="2:25" ht="15.75" customHeight="1">
      <c r="B180" s="2"/>
      <c r="C180" s="2"/>
      <c r="D180" s="1"/>
      <c r="E180" s="6"/>
      <c r="F180" s="2"/>
      <c r="G180" s="2"/>
      <c r="H180" s="2"/>
      <c r="I180" s="2"/>
      <c r="J180" s="2"/>
      <c r="K180" s="2"/>
      <c r="L180" s="2"/>
      <c r="M180" s="2"/>
      <c r="N180" s="2"/>
      <c r="O180" s="2"/>
      <c r="P180" s="2"/>
      <c r="Q180" s="2"/>
      <c r="R180" s="2"/>
      <c r="S180" s="2"/>
      <c r="T180" s="2"/>
      <c r="U180" s="2"/>
      <c r="V180" s="2"/>
      <c r="W180" s="2"/>
      <c r="X180" s="2"/>
      <c r="Y180" s="2"/>
    </row>
    <row r="181" spans="2:25" ht="15.75" customHeight="1">
      <c r="B181" s="2"/>
      <c r="C181" s="2"/>
      <c r="D181" s="1"/>
      <c r="E181" s="6"/>
      <c r="F181" s="2"/>
      <c r="G181" s="2"/>
      <c r="H181" s="2"/>
      <c r="I181" s="2"/>
      <c r="J181" s="2"/>
      <c r="K181" s="2"/>
      <c r="L181" s="2"/>
      <c r="M181" s="2"/>
      <c r="N181" s="2"/>
      <c r="O181" s="2"/>
      <c r="P181" s="2"/>
      <c r="Q181" s="2"/>
      <c r="R181" s="2"/>
      <c r="S181" s="2"/>
      <c r="T181" s="2"/>
      <c r="U181" s="2"/>
      <c r="V181" s="2"/>
      <c r="W181" s="2"/>
      <c r="X181" s="2"/>
      <c r="Y181" s="2"/>
    </row>
    <row r="182" spans="2:25" ht="15.75" customHeight="1">
      <c r="B182" s="2"/>
      <c r="C182" s="2"/>
      <c r="D182" s="1"/>
      <c r="E182" s="6"/>
      <c r="F182" s="2"/>
      <c r="G182" s="2"/>
      <c r="H182" s="2"/>
      <c r="I182" s="2"/>
      <c r="J182" s="2"/>
      <c r="K182" s="2"/>
      <c r="L182" s="2"/>
      <c r="M182" s="2"/>
      <c r="N182" s="2"/>
      <c r="O182" s="2"/>
      <c r="P182" s="2"/>
      <c r="Q182" s="2"/>
      <c r="R182" s="2"/>
      <c r="S182" s="2"/>
      <c r="T182" s="2"/>
      <c r="U182" s="2"/>
      <c r="V182" s="2"/>
      <c r="W182" s="2"/>
      <c r="X182" s="2"/>
      <c r="Y182" s="2"/>
    </row>
    <row r="183" spans="2:25" ht="15.75" customHeight="1">
      <c r="B183" s="2"/>
      <c r="C183" s="2"/>
      <c r="D183" s="1"/>
      <c r="E183" s="6"/>
      <c r="F183" s="2"/>
      <c r="G183" s="2"/>
      <c r="H183" s="2"/>
      <c r="I183" s="2"/>
      <c r="J183" s="2"/>
      <c r="K183" s="2"/>
      <c r="L183" s="2"/>
      <c r="M183" s="2"/>
      <c r="N183" s="2"/>
      <c r="O183" s="2"/>
      <c r="P183" s="2"/>
      <c r="Q183" s="2"/>
      <c r="R183" s="2"/>
      <c r="S183" s="2"/>
      <c r="T183" s="2"/>
      <c r="U183" s="2"/>
      <c r="V183" s="2"/>
      <c r="W183" s="2"/>
      <c r="X183" s="2"/>
      <c r="Y183" s="2"/>
    </row>
    <row r="184" spans="2:25" ht="15.75" customHeight="1">
      <c r="B184" s="2"/>
      <c r="C184" s="2"/>
      <c r="D184" s="1"/>
      <c r="E184" s="6"/>
      <c r="F184" s="2"/>
      <c r="G184" s="2"/>
      <c r="H184" s="2"/>
      <c r="I184" s="2"/>
      <c r="J184" s="2"/>
      <c r="K184" s="2"/>
      <c r="L184" s="2"/>
      <c r="M184" s="2"/>
      <c r="N184" s="2"/>
      <c r="O184" s="2"/>
      <c r="P184" s="2"/>
      <c r="Q184" s="2"/>
      <c r="R184" s="2"/>
      <c r="S184" s="2"/>
      <c r="T184" s="2"/>
      <c r="U184" s="2"/>
      <c r="V184" s="2"/>
      <c r="W184" s="2"/>
      <c r="X184" s="2"/>
      <c r="Y184" s="2"/>
    </row>
    <row r="185" spans="2:25" ht="15.75" customHeight="1">
      <c r="B185" s="2"/>
      <c r="C185" s="2"/>
      <c r="D185" s="1"/>
      <c r="E185" s="6"/>
      <c r="F185" s="2"/>
      <c r="G185" s="2"/>
      <c r="H185" s="2"/>
      <c r="I185" s="2"/>
      <c r="J185" s="2"/>
      <c r="K185" s="2"/>
      <c r="L185" s="2"/>
      <c r="M185" s="2"/>
      <c r="N185" s="2"/>
      <c r="O185" s="2"/>
      <c r="P185" s="2"/>
      <c r="Q185" s="2"/>
      <c r="R185" s="2"/>
      <c r="S185" s="2"/>
      <c r="T185" s="2"/>
      <c r="U185" s="2"/>
      <c r="V185" s="2"/>
      <c r="W185" s="2"/>
      <c r="X185" s="2"/>
      <c r="Y185" s="2"/>
    </row>
    <row r="186" spans="2:25" ht="15.75" customHeight="1">
      <c r="B186" s="2"/>
      <c r="C186" s="2"/>
      <c r="D186" s="1"/>
      <c r="E186" s="6"/>
      <c r="F186" s="2"/>
      <c r="G186" s="2"/>
      <c r="H186" s="2"/>
      <c r="I186" s="2"/>
      <c r="J186" s="2"/>
      <c r="K186" s="2"/>
      <c r="L186" s="2"/>
      <c r="M186" s="2"/>
      <c r="N186" s="2"/>
      <c r="O186" s="2"/>
      <c r="P186" s="2"/>
      <c r="Q186" s="2"/>
      <c r="R186" s="2"/>
      <c r="S186" s="2"/>
      <c r="T186" s="2"/>
      <c r="U186" s="2"/>
      <c r="V186" s="2"/>
      <c r="W186" s="2"/>
      <c r="X186" s="2"/>
      <c r="Y186" s="2"/>
    </row>
    <row r="187" spans="2:25" ht="15.75" customHeight="1">
      <c r="B187" s="2"/>
      <c r="C187" s="2"/>
      <c r="D187" s="1"/>
      <c r="E187" s="6"/>
      <c r="F187" s="2"/>
      <c r="G187" s="2"/>
      <c r="H187" s="2"/>
      <c r="I187" s="2"/>
      <c r="J187" s="2"/>
      <c r="K187" s="2"/>
      <c r="L187" s="2"/>
      <c r="M187" s="2"/>
      <c r="N187" s="2"/>
      <c r="O187" s="2"/>
      <c r="P187" s="2"/>
      <c r="Q187" s="2"/>
      <c r="R187" s="2"/>
      <c r="S187" s="2"/>
      <c r="T187" s="2"/>
      <c r="U187" s="2"/>
      <c r="V187" s="2"/>
      <c r="W187" s="2"/>
      <c r="X187" s="2"/>
      <c r="Y187" s="2"/>
    </row>
    <row r="188" spans="2:25" ht="15.75" customHeight="1">
      <c r="B188" s="2"/>
      <c r="C188" s="2"/>
      <c r="D188" s="1"/>
      <c r="E188" s="6"/>
      <c r="F188" s="2"/>
      <c r="G188" s="2"/>
      <c r="H188" s="2"/>
      <c r="I188" s="2"/>
      <c r="J188" s="2"/>
      <c r="K188" s="2"/>
      <c r="L188" s="2"/>
      <c r="M188" s="2"/>
      <c r="N188" s="2"/>
      <c r="O188" s="2"/>
      <c r="P188" s="2"/>
      <c r="Q188" s="2"/>
      <c r="R188" s="2"/>
      <c r="S188" s="2"/>
      <c r="T188" s="2"/>
      <c r="U188" s="2"/>
      <c r="V188" s="2"/>
      <c r="W188" s="2"/>
      <c r="X188" s="2"/>
      <c r="Y188" s="2"/>
    </row>
    <row r="189" spans="2:25" ht="15.75" customHeight="1">
      <c r="B189" s="2"/>
      <c r="C189" s="2"/>
      <c r="D189" s="1"/>
      <c r="E189" s="6"/>
      <c r="F189" s="2"/>
      <c r="G189" s="2"/>
      <c r="H189" s="2"/>
      <c r="I189" s="2"/>
      <c r="J189" s="2"/>
      <c r="K189" s="2"/>
      <c r="L189" s="2"/>
      <c r="M189" s="2"/>
      <c r="N189" s="2"/>
      <c r="O189" s="2"/>
      <c r="P189" s="2"/>
      <c r="Q189" s="2"/>
      <c r="R189" s="2"/>
      <c r="S189" s="2"/>
      <c r="T189" s="2"/>
      <c r="U189" s="2"/>
      <c r="V189" s="2"/>
      <c r="W189" s="2"/>
      <c r="X189" s="2"/>
      <c r="Y189" s="2"/>
    </row>
    <row r="190" spans="2:25" ht="15.75" customHeight="1">
      <c r="B190" s="2"/>
      <c r="C190" s="2"/>
      <c r="D190" s="1"/>
      <c r="E190" s="6"/>
      <c r="F190" s="2"/>
      <c r="G190" s="2"/>
      <c r="H190" s="2"/>
      <c r="I190" s="2"/>
      <c r="J190" s="2"/>
      <c r="K190" s="2"/>
      <c r="L190" s="2"/>
      <c r="M190" s="2"/>
      <c r="N190" s="2"/>
      <c r="O190" s="2"/>
      <c r="P190" s="2"/>
      <c r="Q190" s="2"/>
      <c r="R190" s="2"/>
      <c r="S190" s="2"/>
      <c r="T190" s="2"/>
      <c r="U190" s="2"/>
      <c r="V190" s="2"/>
      <c r="W190" s="2"/>
      <c r="X190" s="2"/>
      <c r="Y190" s="2"/>
    </row>
    <row r="191" spans="2:25" ht="15.75" customHeight="1">
      <c r="B191" s="2"/>
      <c r="C191" s="2"/>
      <c r="D191" s="1"/>
      <c r="E191" s="6"/>
      <c r="F191" s="2"/>
      <c r="G191" s="2"/>
      <c r="H191" s="2"/>
      <c r="I191" s="2"/>
      <c r="J191" s="2"/>
      <c r="K191" s="2"/>
      <c r="L191" s="2"/>
      <c r="M191" s="2"/>
      <c r="N191" s="2"/>
      <c r="O191" s="2"/>
      <c r="P191" s="2"/>
      <c r="Q191" s="2"/>
      <c r="R191" s="2"/>
      <c r="S191" s="2"/>
      <c r="T191" s="2"/>
      <c r="U191" s="2"/>
      <c r="V191" s="2"/>
      <c r="W191" s="2"/>
      <c r="X191" s="2"/>
      <c r="Y191" s="2"/>
    </row>
    <row r="192" spans="2:25" ht="15.75" customHeight="1">
      <c r="B192" s="2"/>
      <c r="C192" s="2"/>
      <c r="D192" s="1"/>
      <c r="E192" s="6"/>
      <c r="F192" s="2"/>
      <c r="G192" s="2"/>
      <c r="H192" s="2"/>
      <c r="I192" s="2"/>
      <c r="J192" s="2"/>
      <c r="K192" s="2"/>
      <c r="L192" s="2"/>
      <c r="M192" s="2"/>
      <c r="N192" s="2"/>
      <c r="O192" s="2"/>
      <c r="P192" s="2"/>
      <c r="Q192" s="2"/>
      <c r="R192" s="2"/>
      <c r="S192" s="2"/>
      <c r="T192" s="2"/>
      <c r="U192" s="2"/>
      <c r="V192" s="2"/>
      <c r="W192" s="2"/>
      <c r="X192" s="2"/>
      <c r="Y192" s="2"/>
    </row>
    <row r="193" spans="2:25" ht="15.75" customHeight="1">
      <c r="B193" s="2"/>
      <c r="C193" s="2"/>
      <c r="D193" s="1"/>
      <c r="E193" s="6"/>
      <c r="F193" s="2"/>
      <c r="G193" s="2"/>
      <c r="H193" s="2"/>
      <c r="I193" s="2"/>
      <c r="J193" s="2"/>
      <c r="K193" s="2"/>
      <c r="L193" s="2"/>
      <c r="M193" s="2"/>
      <c r="N193" s="2"/>
      <c r="O193" s="2"/>
      <c r="P193" s="2"/>
      <c r="Q193" s="2"/>
      <c r="R193" s="2"/>
      <c r="S193" s="2"/>
      <c r="T193" s="2"/>
      <c r="U193" s="2"/>
      <c r="V193" s="2"/>
      <c r="W193" s="2"/>
      <c r="X193" s="2"/>
      <c r="Y193" s="2"/>
    </row>
    <row r="194" spans="2:25" ht="15.75" customHeight="1">
      <c r="B194" s="2"/>
      <c r="C194" s="2"/>
      <c r="D194" s="1"/>
      <c r="E194" s="6"/>
      <c r="F194" s="2"/>
      <c r="G194" s="2"/>
      <c r="H194" s="2"/>
      <c r="I194" s="2"/>
      <c r="J194" s="2"/>
      <c r="K194" s="2"/>
      <c r="L194" s="2"/>
      <c r="M194" s="2"/>
      <c r="N194" s="2"/>
      <c r="O194" s="2"/>
      <c r="P194" s="2"/>
      <c r="Q194" s="2"/>
      <c r="R194" s="2"/>
      <c r="S194" s="2"/>
      <c r="T194" s="2"/>
      <c r="U194" s="2"/>
      <c r="V194" s="2"/>
      <c r="W194" s="2"/>
      <c r="X194" s="2"/>
      <c r="Y194" s="2"/>
    </row>
    <row r="195" spans="2:25" ht="15.75" customHeight="1">
      <c r="B195" s="2"/>
      <c r="C195" s="2"/>
      <c r="D195" s="1"/>
      <c r="E195" s="6"/>
      <c r="F195" s="2"/>
      <c r="G195" s="2"/>
      <c r="H195" s="2"/>
      <c r="I195" s="2"/>
      <c r="J195" s="2"/>
      <c r="K195" s="2"/>
      <c r="L195" s="2"/>
      <c r="M195" s="2"/>
      <c r="N195" s="2"/>
      <c r="O195" s="2"/>
      <c r="P195" s="2"/>
      <c r="Q195" s="2"/>
      <c r="R195" s="2"/>
      <c r="S195" s="2"/>
      <c r="T195" s="2"/>
      <c r="U195" s="2"/>
      <c r="V195" s="2"/>
      <c r="W195" s="2"/>
      <c r="X195" s="2"/>
      <c r="Y195" s="2"/>
    </row>
    <row r="196" spans="2:25" ht="15.75" customHeight="1">
      <c r="B196" s="2"/>
      <c r="C196" s="2"/>
      <c r="D196" s="1"/>
      <c r="E196" s="6"/>
      <c r="F196" s="2"/>
      <c r="G196" s="2"/>
      <c r="H196" s="2"/>
      <c r="I196" s="2"/>
      <c r="J196" s="2"/>
      <c r="K196" s="2"/>
      <c r="L196" s="2"/>
      <c r="M196" s="2"/>
      <c r="N196" s="2"/>
      <c r="O196" s="2"/>
      <c r="P196" s="2"/>
      <c r="Q196" s="2"/>
      <c r="R196" s="2"/>
      <c r="S196" s="2"/>
      <c r="T196" s="2"/>
      <c r="U196" s="2"/>
      <c r="V196" s="2"/>
      <c r="W196" s="2"/>
      <c r="X196" s="2"/>
      <c r="Y196" s="2"/>
    </row>
    <row r="197" spans="2:25" ht="15.75" customHeight="1">
      <c r="B197" s="2"/>
      <c r="C197" s="2"/>
      <c r="D197" s="1"/>
      <c r="E197" s="6"/>
      <c r="F197" s="2"/>
      <c r="G197" s="2"/>
      <c r="H197" s="2"/>
      <c r="I197" s="2"/>
      <c r="J197" s="2"/>
      <c r="K197" s="2"/>
      <c r="L197" s="2"/>
      <c r="M197" s="2"/>
      <c r="N197" s="2"/>
      <c r="O197" s="2"/>
      <c r="P197" s="2"/>
      <c r="Q197" s="2"/>
      <c r="R197" s="2"/>
      <c r="S197" s="2"/>
      <c r="T197" s="2"/>
      <c r="U197" s="2"/>
      <c r="V197" s="2"/>
      <c r="W197" s="2"/>
      <c r="X197" s="2"/>
      <c r="Y197" s="2"/>
    </row>
    <row r="198" spans="2:25" ht="15.75" customHeight="1">
      <c r="B198" s="2"/>
      <c r="C198" s="2"/>
      <c r="D198" s="1"/>
      <c r="E198" s="6"/>
      <c r="F198" s="2"/>
      <c r="G198" s="2"/>
      <c r="H198" s="2"/>
      <c r="I198" s="2"/>
      <c r="J198" s="2"/>
      <c r="K198" s="2"/>
      <c r="L198" s="2"/>
      <c r="M198" s="2"/>
      <c r="N198" s="2"/>
      <c r="O198" s="2"/>
      <c r="P198" s="2"/>
      <c r="Q198" s="2"/>
      <c r="R198" s="2"/>
      <c r="S198" s="2"/>
      <c r="T198" s="2"/>
      <c r="U198" s="2"/>
      <c r="V198" s="2"/>
      <c r="W198" s="2"/>
      <c r="X198" s="2"/>
      <c r="Y198" s="2"/>
    </row>
    <row r="199" spans="2:25" ht="15.75" customHeight="1">
      <c r="B199" s="2"/>
      <c r="C199" s="2"/>
      <c r="D199" s="1"/>
      <c r="E199" s="6"/>
      <c r="F199" s="2"/>
      <c r="G199" s="2"/>
      <c r="H199" s="2"/>
      <c r="I199" s="2"/>
      <c r="J199" s="2"/>
      <c r="K199" s="2"/>
      <c r="L199" s="2"/>
      <c r="M199" s="2"/>
      <c r="N199" s="2"/>
      <c r="O199" s="2"/>
      <c r="P199" s="2"/>
      <c r="Q199" s="2"/>
      <c r="R199" s="2"/>
      <c r="S199" s="2"/>
      <c r="T199" s="2"/>
      <c r="U199" s="2"/>
      <c r="V199" s="2"/>
      <c r="W199" s="2"/>
      <c r="X199" s="2"/>
      <c r="Y199" s="2"/>
    </row>
    <row r="200" spans="2:25" ht="15.75" customHeight="1">
      <c r="B200" s="2"/>
      <c r="C200" s="2"/>
      <c r="D200" s="1"/>
      <c r="E200" s="6"/>
      <c r="F200" s="2"/>
      <c r="G200" s="2"/>
      <c r="H200" s="2"/>
      <c r="I200" s="2"/>
      <c r="J200" s="2"/>
      <c r="K200" s="2"/>
      <c r="L200" s="2"/>
      <c r="M200" s="2"/>
      <c r="N200" s="2"/>
      <c r="O200" s="2"/>
      <c r="P200" s="2"/>
      <c r="Q200" s="2"/>
      <c r="R200" s="2"/>
      <c r="S200" s="2"/>
      <c r="T200" s="2"/>
      <c r="U200" s="2"/>
      <c r="V200" s="2"/>
      <c r="W200" s="2"/>
      <c r="X200" s="2"/>
      <c r="Y200" s="2"/>
    </row>
    <row r="201" spans="2:25" ht="15.75" customHeight="1">
      <c r="B201" s="2"/>
      <c r="C201" s="2"/>
      <c r="D201" s="1"/>
      <c r="E201" s="6"/>
      <c r="F201" s="2"/>
      <c r="G201" s="2"/>
      <c r="H201" s="2"/>
      <c r="I201" s="2"/>
      <c r="J201" s="2"/>
      <c r="K201" s="2"/>
      <c r="L201" s="2"/>
      <c r="M201" s="2"/>
      <c r="N201" s="2"/>
      <c r="O201" s="2"/>
      <c r="P201" s="2"/>
      <c r="Q201" s="2"/>
      <c r="R201" s="2"/>
      <c r="S201" s="2"/>
      <c r="T201" s="2"/>
      <c r="U201" s="2"/>
      <c r="V201" s="2"/>
      <c r="W201" s="2"/>
      <c r="X201" s="2"/>
      <c r="Y201" s="2"/>
    </row>
    <row r="202" spans="2:25" ht="15.75" customHeight="1">
      <c r="B202" s="2"/>
      <c r="C202" s="2"/>
      <c r="D202" s="1"/>
      <c r="E202" s="6"/>
      <c r="F202" s="2"/>
      <c r="G202" s="2"/>
      <c r="H202" s="2"/>
      <c r="I202" s="2"/>
      <c r="J202" s="2"/>
      <c r="K202" s="2"/>
      <c r="L202" s="2"/>
      <c r="M202" s="2"/>
      <c r="N202" s="2"/>
      <c r="O202" s="2"/>
      <c r="P202" s="2"/>
      <c r="Q202" s="2"/>
      <c r="R202" s="2"/>
      <c r="S202" s="2"/>
      <c r="T202" s="2"/>
      <c r="U202" s="2"/>
      <c r="V202" s="2"/>
      <c r="W202" s="2"/>
      <c r="X202" s="2"/>
      <c r="Y202" s="2"/>
    </row>
    <row r="203" spans="2:25" ht="15.75" customHeight="1">
      <c r="B203" s="2"/>
      <c r="C203" s="2"/>
      <c r="D203" s="1"/>
      <c r="E203" s="6"/>
      <c r="F203" s="2"/>
      <c r="G203" s="2"/>
      <c r="H203" s="2"/>
      <c r="I203" s="2"/>
      <c r="J203" s="2"/>
      <c r="K203" s="2"/>
      <c r="L203" s="2"/>
      <c r="M203" s="2"/>
      <c r="N203" s="2"/>
      <c r="O203" s="2"/>
      <c r="P203" s="2"/>
      <c r="Q203" s="2"/>
      <c r="R203" s="2"/>
      <c r="S203" s="2"/>
      <c r="T203" s="2"/>
      <c r="U203" s="2"/>
      <c r="V203" s="2"/>
      <c r="W203" s="2"/>
      <c r="X203" s="2"/>
      <c r="Y203" s="2"/>
    </row>
    <row r="204" spans="2:25" ht="15.75" customHeight="1">
      <c r="B204" s="2"/>
      <c r="C204" s="2"/>
      <c r="D204" s="1"/>
      <c r="E204" s="6"/>
      <c r="F204" s="2"/>
      <c r="G204" s="2"/>
      <c r="H204" s="2"/>
      <c r="I204" s="2"/>
      <c r="J204" s="2"/>
      <c r="K204" s="2"/>
      <c r="L204" s="2"/>
      <c r="M204" s="2"/>
      <c r="N204" s="2"/>
      <c r="O204" s="2"/>
      <c r="P204" s="2"/>
      <c r="Q204" s="2"/>
      <c r="R204" s="2"/>
      <c r="S204" s="2"/>
      <c r="T204" s="2"/>
      <c r="U204" s="2"/>
      <c r="V204" s="2"/>
      <c r="W204" s="2"/>
      <c r="X204" s="2"/>
      <c r="Y204" s="2"/>
    </row>
    <row r="205" spans="2:25" ht="15.75" customHeight="1">
      <c r="B205" s="2"/>
      <c r="C205" s="2"/>
      <c r="D205" s="1"/>
      <c r="E205" s="6"/>
      <c r="F205" s="2"/>
      <c r="G205" s="2"/>
      <c r="H205" s="2"/>
      <c r="I205" s="2"/>
      <c r="J205" s="2"/>
      <c r="K205" s="2"/>
      <c r="L205" s="2"/>
      <c r="M205" s="2"/>
      <c r="N205" s="2"/>
      <c r="O205" s="2"/>
      <c r="P205" s="2"/>
      <c r="Q205" s="2"/>
      <c r="R205" s="2"/>
      <c r="S205" s="2"/>
      <c r="T205" s="2"/>
      <c r="U205" s="2"/>
      <c r="V205" s="2"/>
      <c r="W205" s="2"/>
      <c r="X205" s="2"/>
      <c r="Y205" s="2"/>
    </row>
    <row r="206" spans="2:25" ht="15.75" customHeight="1">
      <c r="B206" s="2"/>
      <c r="C206" s="2"/>
      <c r="D206" s="1"/>
      <c r="E206" s="6"/>
      <c r="F206" s="2"/>
      <c r="G206" s="2"/>
      <c r="H206" s="2"/>
      <c r="I206" s="2"/>
      <c r="J206" s="2"/>
      <c r="K206" s="2"/>
      <c r="L206" s="2"/>
      <c r="M206" s="2"/>
      <c r="N206" s="2"/>
      <c r="O206" s="2"/>
      <c r="P206" s="2"/>
      <c r="Q206" s="2"/>
      <c r="R206" s="2"/>
      <c r="S206" s="2"/>
      <c r="T206" s="2"/>
      <c r="U206" s="2"/>
      <c r="V206" s="2"/>
      <c r="W206" s="2"/>
      <c r="X206" s="2"/>
      <c r="Y206" s="2"/>
    </row>
    <row r="207" spans="2:25" ht="15.75" customHeight="1">
      <c r="B207" s="2"/>
      <c r="C207" s="2"/>
      <c r="D207" s="1"/>
      <c r="E207" s="6"/>
      <c r="F207" s="2"/>
      <c r="G207" s="2"/>
      <c r="H207" s="2"/>
      <c r="I207" s="2"/>
      <c r="J207" s="2"/>
      <c r="K207" s="2"/>
      <c r="L207" s="2"/>
      <c r="M207" s="2"/>
      <c r="N207" s="2"/>
      <c r="O207" s="2"/>
      <c r="P207" s="2"/>
      <c r="Q207" s="2"/>
      <c r="R207" s="2"/>
      <c r="S207" s="2"/>
      <c r="T207" s="2"/>
      <c r="U207" s="2"/>
      <c r="V207" s="2"/>
      <c r="W207" s="2"/>
      <c r="X207" s="2"/>
      <c r="Y207" s="2"/>
    </row>
    <row r="208" spans="2:25" ht="15.75" customHeight="1">
      <c r="B208" s="2"/>
      <c r="C208" s="2"/>
      <c r="D208" s="1"/>
      <c r="E208" s="6"/>
      <c r="F208" s="2"/>
      <c r="G208" s="2"/>
      <c r="H208" s="2"/>
      <c r="I208" s="2"/>
      <c r="J208" s="2"/>
      <c r="K208" s="2"/>
      <c r="L208" s="2"/>
      <c r="M208" s="2"/>
      <c r="N208" s="2"/>
      <c r="O208" s="2"/>
      <c r="P208" s="2"/>
      <c r="Q208" s="2"/>
      <c r="R208" s="2"/>
      <c r="S208" s="2"/>
      <c r="T208" s="2"/>
      <c r="U208" s="2"/>
      <c r="V208" s="2"/>
      <c r="W208" s="2"/>
      <c r="X208" s="2"/>
      <c r="Y208" s="2"/>
    </row>
    <row r="209" spans="2:25" ht="15.75" customHeight="1">
      <c r="B209" s="2"/>
      <c r="C209" s="2"/>
      <c r="D209" s="1"/>
      <c r="E209" s="6"/>
      <c r="F209" s="2"/>
      <c r="G209" s="2"/>
      <c r="H209" s="2"/>
      <c r="I209" s="2"/>
      <c r="J209" s="2"/>
      <c r="K209" s="2"/>
      <c r="L209" s="2"/>
      <c r="M209" s="2"/>
      <c r="N209" s="2"/>
      <c r="O209" s="2"/>
      <c r="P209" s="2"/>
      <c r="Q209" s="2"/>
      <c r="R209" s="2"/>
      <c r="S209" s="2"/>
      <c r="T209" s="2"/>
      <c r="U209" s="2"/>
      <c r="V209" s="2"/>
      <c r="W209" s="2"/>
      <c r="X209" s="2"/>
      <c r="Y209" s="2"/>
    </row>
    <row r="210" spans="2:25" ht="15.75" customHeight="1">
      <c r="B210" s="2"/>
      <c r="C210" s="2"/>
      <c r="D210" s="1"/>
      <c r="E210" s="6"/>
      <c r="F210" s="2"/>
      <c r="G210" s="2"/>
      <c r="H210" s="2"/>
      <c r="I210" s="2"/>
      <c r="J210" s="2"/>
      <c r="K210" s="2"/>
      <c r="L210" s="2"/>
      <c r="M210" s="2"/>
      <c r="N210" s="2"/>
      <c r="O210" s="2"/>
      <c r="P210" s="2"/>
      <c r="Q210" s="2"/>
      <c r="R210" s="2"/>
      <c r="S210" s="2"/>
      <c r="T210" s="2"/>
      <c r="U210" s="2"/>
      <c r="V210" s="2"/>
      <c r="W210" s="2"/>
      <c r="X210" s="2"/>
      <c r="Y210" s="2"/>
    </row>
    <row r="211" spans="2:25" ht="15.75" customHeight="1">
      <c r="B211" s="2"/>
      <c r="C211" s="2"/>
      <c r="D211" s="1"/>
      <c r="E211" s="6"/>
      <c r="F211" s="2"/>
      <c r="G211" s="2"/>
      <c r="H211" s="2"/>
      <c r="I211" s="2"/>
      <c r="J211" s="2"/>
      <c r="K211" s="2"/>
      <c r="L211" s="2"/>
      <c r="M211" s="2"/>
      <c r="N211" s="2"/>
      <c r="O211" s="2"/>
      <c r="P211" s="2"/>
      <c r="Q211" s="2"/>
      <c r="R211" s="2"/>
      <c r="S211" s="2"/>
      <c r="T211" s="2"/>
      <c r="U211" s="2"/>
      <c r="V211" s="2"/>
      <c r="W211" s="2"/>
      <c r="X211" s="2"/>
      <c r="Y211" s="2"/>
    </row>
    <row r="212" spans="2:25" ht="15.75" customHeight="1">
      <c r="B212" s="2"/>
      <c r="C212" s="2"/>
      <c r="D212" s="1"/>
      <c r="E212" s="6"/>
      <c r="F212" s="2"/>
      <c r="G212" s="2"/>
      <c r="H212" s="2"/>
      <c r="I212" s="2"/>
      <c r="J212" s="2"/>
      <c r="K212" s="2"/>
      <c r="L212" s="2"/>
      <c r="M212" s="2"/>
      <c r="N212" s="2"/>
      <c r="O212" s="2"/>
      <c r="P212" s="2"/>
      <c r="Q212" s="2"/>
      <c r="R212" s="2"/>
      <c r="S212" s="2"/>
      <c r="T212" s="2"/>
      <c r="U212" s="2"/>
      <c r="V212" s="2"/>
      <c r="W212" s="2"/>
      <c r="X212" s="2"/>
      <c r="Y212" s="2"/>
    </row>
    <row r="213" spans="2:25" ht="15.75" customHeight="1">
      <c r="B213" s="2"/>
      <c r="C213" s="2"/>
      <c r="D213" s="1"/>
      <c r="E213" s="6"/>
      <c r="F213" s="2"/>
      <c r="G213" s="2"/>
      <c r="H213" s="2"/>
      <c r="I213" s="2"/>
      <c r="J213" s="2"/>
      <c r="K213" s="2"/>
      <c r="L213" s="2"/>
      <c r="M213" s="2"/>
      <c r="N213" s="2"/>
      <c r="O213" s="2"/>
      <c r="P213" s="2"/>
      <c r="Q213" s="2"/>
      <c r="R213" s="2"/>
      <c r="S213" s="2"/>
      <c r="T213" s="2"/>
      <c r="U213" s="2"/>
      <c r="V213" s="2"/>
      <c r="W213" s="2"/>
      <c r="X213" s="2"/>
      <c r="Y213" s="2"/>
    </row>
    <row r="214" spans="2:25" ht="15.75" customHeight="1">
      <c r="B214" s="2"/>
      <c r="C214" s="2"/>
      <c r="D214" s="1"/>
      <c r="E214" s="6"/>
      <c r="F214" s="2"/>
      <c r="G214" s="2"/>
      <c r="H214" s="2"/>
      <c r="I214" s="2"/>
      <c r="J214" s="2"/>
      <c r="K214" s="2"/>
      <c r="L214" s="2"/>
      <c r="M214" s="2"/>
      <c r="N214" s="2"/>
      <c r="O214" s="2"/>
      <c r="P214" s="2"/>
      <c r="Q214" s="2"/>
      <c r="R214" s="2"/>
      <c r="S214" s="2"/>
      <c r="T214" s="2"/>
      <c r="U214" s="2"/>
      <c r="V214" s="2"/>
      <c r="W214" s="2"/>
      <c r="X214" s="2"/>
      <c r="Y214" s="2"/>
    </row>
    <row r="215" spans="2:25" ht="15.75" customHeight="1">
      <c r="B215" s="2"/>
      <c r="C215" s="2"/>
      <c r="D215" s="1"/>
      <c r="E215" s="6"/>
      <c r="F215" s="2"/>
      <c r="G215" s="2"/>
      <c r="H215" s="2"/>
      <c r="I215" s="2"/>
      <c r="J215" s="2"/>
      <c r="K215" s="2"/>
      <c r="L215" s="2"/>
      <c r="M215" s="2"/>
      <c r="N215" s="2"/>
      <c r="O215" s="2"/>
      <c r="P215" s="2"/>
      <c r="Q215" s="2"/>
      <c r="R215" s="2"/>
      <c r="S215" s="2"/>
      <c r="T215" s="2"/>
      <c r="U215" s="2"/>
      <c r="V215" s="2"/>
      <c r="W215" s="2"/>
      <c r="X215" s="2"/>
      <c r="Y215" s="2"/>
    </row>
    <row r="216" spans="2:25" ht="15.75" customHeight="1">
      <c r="B216" s="2"/>
      <c r="C216" s="2"/>
      <c r="D216" s="1"/>
      <c r="E216" s="6"/>
      <c r="F216" s="2"/>
      <c r="G216" s="2"/>
      <c r="H216" s="2"/>
      <c r="I216" s="2"/>
      <c r="J216" s="2"/>
      <c r="K216" s="2"/>
      <c r="L216" s="2"/>
      <c r="M216" s="2"/>
      <c r="N216" s="2"/>
      <c r="O216" s="2"/>
      <c r="P216" s="2"/>
      <c r="Q216" s="2"/>
      <c r="R216" s="2"/>
      <c r="S216" s="2"/>
      <c r="T216" s="2"/>
      <c r="U216" s="2"/>
      <c r="V216" s="2"/>
      <c r="W216" s="2"/>
      <c r="X216" s="2"/>
      <c r="Y216" s="2"/>
    </row>
    <row r="217" spans="2:25" ht="15.75" customHeight="1">
      <c r="B217" s="2"/>
      <c r="C217" s="2"/>
      <c r="D217" s="1"/>
      <c r="E217" s="6"/>
      <c r="F217" s="2"/>
      <c r="G217" s="2"/>
      <c r="H217" s="2"/>
      <c r="I217" s="2"/>
      <c r="J217" s="2"/>
      <c r="K217" s="2"/>
      <c r="L217" s="2"/>
      <c r="M217" s="2"/>
      <c r="N217" s="2"/>
      <c r="O217" s="2"/>
      <c r="P217" s="2"/>
      <c r="Q217" s="2"/>
      <c r="R217" s="2"/>
      <c r="S217" s="2"/>
      <c r="T217" s="2"/>
      <c r="U217" s="2"/>
      <c r="V217" s="2"/>
      <c r="W217" s="2"/>
      <c r="X217" s="2"/>
      <c r="Y217" s="2"/>
    </row>
    <row r="218" spans="2:25" ht="15.75" customHeight="1">
      <c r="B218" s="2"/>
      <c r="C218" s="2"/>
      <c r="D218" s="1"/>
      <c r="E218" s="6"/>
      <c r="F218" s="2"/>
      <c r="G218" s="2"/>
      <c r="H218" s="2"/>
      <c r="I218" s="2"/>
      <c r="J218" s="2"/>
      <c r="K218" s="2"/>
      <c r="L218" s="2"/>
      <c r="M218" s="2"/>
      <c r="N218" s="2"/>
      <c r="O218" s="2"/>
      <c r="P218" s="2"/>
      <c r="Q218" s="2"/>
      <c r="R218" s="2"/>
      <c r="S218" s="2"/>
      <c r="T218" s="2"/>
      <c r="U218" s="2"/>
      <c r="V218" s="2"/>
      <c r="W218" s="2"/>
      <c r="X218" s="2"/>
      <c r="Y218" s="2"/>
    </row>
    <row r="219" spans="2:25" ht="15.75" customHeight="1">
      <c r="B219" s="2"/>
      <c r="C219" s="2"/>
      <c r="D219" s="1"/>
      <c r="E219" s="6"/>
      <c r="F219" s="2"/>
      <c r="G219" s="2"/>
      <c r="H219" s="2"/>
      <c r="I219" s="2"/>
      <c r="J219" s="2"/>
      <c r="K219" s="2"/>
      <c r="L219" s="2"/>
      <c r="M219" s="2"/>
      <c r="N219" s="2"/>
      <c r="O219" s="2"/>
      <c r="P219" s="2"/>
      <c r="Q219" s="2"/>
      <c r="R219" s="2"/>
      <c r="S219" s="2"/>
      <c r="T219" s="2"/>
      <c r="U219" s="2"/>
      <c r="V219" s="2"/>
      <c r="W219" s="2"/>
      <c r="X219" s="2"/>
      <c r="Y219" s="2"/>
    </row>
    <row r="220" spans="2:25" ht="15.75" customHeight="1">
      <c r="B220" s="2"/>
      <c r="C220" s="2"/>
      <c r="D220" s="1"/>
      <c r="E220" s="6"/>
      <c r="F220" s="2"/>
      <c r="G220" s="2"/>
      <c r="H220" s="2"/>
      <c r="I220" s="2"/>
      <c r="J220" s="2"/>
      <c r="K220" s="2"/>
      <c r="L220" s="2"/>
      <c r="M220" s="2"/>
      <c r="N220" s="2"/>
      <c r="O220" s="2"/>
      <c r="P220" s="2"/>
      <c r="Q220" s="2"/>
      <c r="R220" s="2"/>
      <c r="S220" s="2"/>
      <c r="T220" s="2"/>
      <c r="U220" s="2"/>
      <c r="V220" s="2"/>
      <c r="W220" s="2"/>
      <c r="X220" s="2"/>
      <c r="Y220" s="2"/>
    </row>
    <row r="221" spans="2:25" ht="15.75" customHeight="1">
      <c r="B221" s="2"/>
      <c r="C221" s="2"/>
      <c r="D221" s="1"/>
      <c r="E221" s="6"/>
      <c r="F221" s="2"/>
      <c r="G221" s="2"/>
      <c r="H221" s="2"/>
      <c r="I221" s="2"/>
      <c r="J221" s="2"/>
      <c r="K221" s="2"/>
      <c r="L221" s="2"/>
      <c r="M221" s="2"/>
      <c r="N221" s="2"/>
      <c r="O221" s="2"/>
      <c r="P221" s="2"/>
      <c r="Q221" s="2"/>
      <c r="R221" s="2"/>
      <c r="S221" s="2"/>
      <c r="T221" s="2"/>
      <c r="U221" s="2"/>
      <c r="V221" s="2"/>
      <c r="W221" s="2"/>
      <c r="X221" s="2"/>
      <c r="Y221" s="2"/>
    </row>
    <row r="222" spans="2:25" ht="15.75" customHeight="1">
      <c r="B222" s="2"/>
      <c r="C222" s="2"/>
      <c r="D222" s="1"/>
      <c r="E222" s="6"/>
      <c r="F222" s="2"/>
      <c r="G222" s="2"/>
      <c r="H222" s="2"/>
      <c r="I222" s="2"/>
      <c r="J222" s="2"/>
      <c r="K222" s="2"/>
      <c r="L222" s="2"/>
      <c r="M222" s="2"/>
      <c r="N222" s="2"/>
      <c r="O222" s="2"/>
      <c r="P222" s="2"/>
      <c r="Q222" s="2"/>
      <c r="R222" s="2"/>
      <c r="S222" s="2"/>
      <c r="T222" s="2"/>
      <c r="U222" s="2"/>
      <c r="V222" s="2"/>
      <c r="W222" s="2"/>
      <c r="X222" s="2"/>
      <c r="Y222" s="2"/>
    </row>
    <row r="223" spans="2:25" ht="15.75" customHeight="1">
      <c r="B223" s="2"/>
      <c r="C223" s="2"/>
      <c r="D223" s="1"/>
      <c r="E223" s="6"/>
      <c r="F223" s="2"/>
      <c r="G223" s="2"/>
      <c r="H223" s="2"/>
      <c r="I223" s="2"/>
      <c r="J223" s="2"/>
      <c r="K223" s="2"/>
      <c r="L223" s="2"/>
      <c r="M223" s="2"/>
      <c r="N223" s="2"/>
      <c r="O223" s="2"/>
      <c r="P223" s="2"/>
      <c r="Q223" s="2"/>
      <c r="R223" s="2"/>
      <c r="S223" s="2"/>
      <c r="T223" s="2"/>
      <c r="U223" s="2"/>
      <c r="V223" s="2"/>
      <c r="W223" s="2"/>
      <c r="X223" s="2"/>
      <c r="Y223" s="2"/>
    </row>
    <row r="224" spans="2:25" ht="15.75" customHeight="1">
      <c r="B224" s="2"/>
      <c r="C224" s="2"/>
      <c r="D224" s="1"/>
      <c r="E224" s="6"/>
      <c r="F224" s="2"/>
      <c r="G224" s="2"/>
      <c r="H224" s="2"/>
      <c r="I224" s="2"/>
      <c r="J224" s="2"/>
      <c r="K224" s="2"/>
      <c r="L224" s="2"/>
      <c r="M224" s="2"/>
      <c r="N224" s="2"/>
      <c r="O224" s="2"/>
      <c r="P224" s="2"/>
      <c r="Q224" s="2"/>
      <c r="R224" s="2"/>
      <c r="S224" s="2"/>
      <c r="T224" s="2"/>
      <c r="U224" s="2"/>
      <c r="V224" s="2"/>
      <c r="W224" s="2"/>
      <c r="X224" s="2"/>
      <c r="Y224" s="2"/>
    </row>
    <row r="225" spans="2:25" ht="15.75" customHeight="1">
      <c r="B225" s="2"/>
      <c r="C225" s="2"/>
      <c r="D225" s="1"/>
      <c r="E225" s="6"/>
      <c r="F225" s="2"/>
      <c r="G225" s="2"/>
      <c r="H225" s="2"/>
      <c r="I225" s="2"/>
      <c r="J225" s="2"/>
      <c r="K225" s="2"/>
      <c r="L225" s="2"/>
      <c r="M225" s="2"/>
      <c r="N225" s="2"/>
      <c r="O225" s="2"/>
      <c r="P225" s="2"/>
      <c r="Q225" s="2"/>
      <c r="R225" s="2"/>
      <c r="S225" s="2"/>
      <c r="T225" s="2"/>
      <c r="U225" s="2"/>
      <c r="V225" s="2"/>
      <c r="W225" s="2"/>
      <c r="X225" s="2"/>
      <c r="Y225" s="2"/>
    </row>
    <row r="226" spans="2:25" ht="15.75" customHeight="1">
      <c r="B226" s="2"/>
      <c r="C226" s="2"/>
      <c r="D226" s="1"/>
      <c r="E226" s="6"/>
      <c r="F226" s="2"/>
      <c r="G226" s="2"/>
      <c r="H226" s="2"/>
      <c r="I226" s="2"/>
      <c r="J226" s="2"/>
      <c r="K226" s="2"/>
      <c r="L226" s="2"/>
      <c r="M226" s="2"/>
      <c r="N226" s="2"/>
      <c r="O226" s="2"/>
      <c r="P226" s="2"/>
      <c r="Q226" s="2"/>
      <c r="R226" s="2"/>
      <c r="S226" s="2"/>
      <c r="T226" s="2"/>
      <c r="U226" s="2"/>
      <c r="V226" s="2"/>
      <c r="W226" s="2"/>
      <c r="X226" s="2"/>
      <c r="Y226" s="2"/>
    </row>
    <row r="227" spans="2:25" ht="15.75" customHeight="1">
      <c r="B227" s="2"/>
      <c r="C227" s="2"/>
      <c r="D227" s="1"/>
      <c r="E227" s="6"/>
      <c r="F227" s="2"/>
      <c r="G227" s="2"/>
      <c r="H227" s="2"/>
      <c r="I227" s="2"/>
      <c r="J227" s="2"/>
      <c r="K227" s="2"/>
      <c r="L227" s="2"/>
      <c r="M227" s="2"/>
      <c r="N227" s="2"/>
      <c r="O227" s="2"/>
      <c r="P227" s="2"/>
      <c r="Q227" s="2"/>
      <c r="R227" s="2"/>
      <c r="S227" s="2"/>
      <c r="T227" s="2"/>
      <c r="U227" s="2"/>
      <c r="V227" s="2"/>
      <c r="W227" s="2"/>
      <c r="X227" s="2"/>
      <c r="Y227" s="2"/>
    </row>
    <row r="228" spans="2:25" ht="15.75" customHeight="1">
      <c r="B228" s="2"/>
      <c r="C228" s="2"/>
      <c r="D228" s="1"/>
      <c r="E228" s="6"/>
      <c r="F228" s="2"/>
      <c r="G228" s="2"/>
      <c r="H228" s="2"/>
      <c r="I228" s="2"/>
      <c r="J228" s="2"/>
      <c r="K228" s="2"/>
      <c r="L228" s="2"/>
      <c r="M228" s="2"/>
      <c r="N228" s="2"/>
      <c r="O228" s="2"/>
      <c r="P228" s="2"/>
      <c r="Q228" s="2"/>
      <c r="R228" s="2"/>
      <c r="S228" s="2"/>
      <c r="T228" s="2"/>
      <c r="U228" s="2"/>
      <c r="V228" s="2"/>
      <c r="W228" s="2"/>
      <c r="X228" s="2"/>
      <c r="Y228" s="2"/>
    </row>
    <row r="229" spans="2:25" ht="15.75" customHeight="1">
      <c r="B229" s="2"/>
      <c r="C229" s="2"/>
      <c r="D229" s="1"/>
      <c r="E229" s="6"/>
      <c r="F229" s="2"/>
      <c r="G229" s="2"/>
      <c r="H229" s="2"/>
      <c r="I229" s="2"/>
      <c r="J229" s="2"/>
      <c r="K229" s="2"/>
      <c r="L229" s="2"/>
      <c r="M229" s="2"/>
      <c r="N229" s="2"/>
      <c r="O229" s="2"/>
      <c r="P229" s="2"/>
      <c r="Q229" s="2"/>
      <c r="R229" s="2"/>
      <c r="S229" s="2"/>
      <c r="T229" s="2"/>
      <c r="U229" s="2"/>
      <c r="V229" s="2"/>
      <c r="W229" s="2"/>
      <c r="X229" s="2"/>
      <c r="Y229" s="2"/>
    </row>
    <row r="230" spans="2:25" ht="15.75" customHeight="1">
      <c r="B230" s="2"/>
      <c r="C230" s="2"/>
      <c r="D230" s="1"/>
      <c r="E230" s="6"/>
      <c r="F230" s="2"/>
      <c r="G230" s="2"/>
      <c r="H230" s="2"/>
      <c r="I230" s="2"/>
      <c r="J230" s="2"/>
      <c r="K230" s="2"/>
      <c r="L230" s="2"/>
      <c r="M230" s="2"/>
      <c r="N230" s="2"/>
      <c r="O230" s="2"/>
      <c r="P230" s="2"/>
      <c r="Q230" s="2"/>
      <c r="R230" s="2"/>
      <c r="S230" s="2"/>
      <c r="T230" s="2"/>
      <c r="U230" s="2"/>
      <c r="V230" s="2"/>
      <c r="W230" s="2"/>
      <c r="X230" s="2"/>
      <c r="Y230" s="2"/>
    </row>
    <row r="231" spans="2:25" ht="15.75" customHeight="1">
      <c r="B231" s="2"/>
      <c r="C231" s="2"/>
      <c r="D231" s="1"/>
      <c r="E231" s="6"/>
      <c r="F231" s="2"/>
      <c r="G231" s="2"/>
      <c r="H231" s="2"/>
      <c r="I231" s="2"/>
      <c r="J231" s="2"/>
      <c r="K231" s="2"/>
      <c r="L231" s="2"/>
      <c r="M231" s="2"/>
      <c r="N231" s="2"/>
      <c r="O231" s="2"/>
      <c r="P231" s="2"/>
      <c r="Q231" s="2"/>
      <c r="R231" s="2"/>
      <c r="S231" s="2"/>
      <c r="T231" s="2"/>
      <c r="U231" s="2"/>
      <c r="V231" s="2"/>
      <c r="W231" s="2"/>
      <c r="X231" s="2"/>
      <c r="Y231" s="2"/>
    </row>
    <row r="232" spans="2:25" ht="15.75" customHeight="1">
      <c r="B232" s="2"/>
      <c r="C232" s="2"/>
      <c r="D232" s="1"/>
      <c r="E232" s="6"/>
      <c r="F232" s="2"/>
      <c r="G232" s="2"/>
      <c r="H232" s="2"/>
      <c r="I232" s="2"/>
      <c r="J232" s="2"/>
      <c r="K232" s="2"/>
      <c r="L232" s="2"/>
      <c r="M232" s="2"/>
      <c r="N232" s="2"/>
      <c r="O232" s="2"/>
      <c r="P232" s="2"/>
      <c r="Q232" s="2"/>
      <c r="R232" s="2"/>
      <c r="S232" s="2"/>
      <c r="T232" s="2"/>
      <c r="U232" s="2"/>
      <c r="V232" s="2"/>
      <c r="W232" s="2"/>
      <c r="X232" s="2"/>
      <c r="Y232" s="2"/>
    </row>
    <row r="233" spans="2:25" ht="15.75" customHeight="1">
      <c r="B233" s="2"/>
      <c r="C233" s="2"/>
      <c r="D233" s="1"/>
      <c r="E233" s="6"/>
      <c r="F233" s="2"/>
      <c r="G233" s="2"/>
      <c r="H233" s="2"/>
      <c r="I233" s="2"/>
      <c r="J233" s="2"/>
      <c r="K233" s="2"/>
      <c r="L233" s="2"/>
      <c r="M233" s="2"/>
      <c r="N233" s="2"/>
      <c r="O233" s="2"/>
      <c r="P233" s="2"/>
      <c r="Q233" s="2"/>
      <c r="R233" s="2"/>
      <c r="S233" s="2"/>
      <c r="T233" s="2"/>
      <c r="U233" s="2"/>
      <c r="V233" s="2"/>
      <c r="W233" s="2"/>
      <c r="X233" s="2"/>
      <c r="Y233" s="2"/>
    </row>
    <row r="234" spans="2:25" ht="15.75" customHeight="1">
      <c r="B234" s="2"/>
      <c r="C234" s="2"/>
      <c r="D234" s="1"/>
      <c r="E234" s="6"/>
      <c r="F234" s="2"/>
      <c r="G234" s="2"/>
      <c r="H234" s="2"/>
      <c r="I234" s="2"/>
      <c r="J234" s="2"/>
      <c r="K234" s="2"/>
      <c r="L234" s="2"/>
      <c r="M234" s="2"/>
      <c r="N234" s="2"/>
      <c r="O234" s="2"/>
      <c r="P234" s="2"/>
      <c r="Q234" s="2"/>
      <c r="R234" s="2"/>
      <c r="S234" s="2"/>
      <c r="T234" s="2"/>
      <c r="U234" s="2"/>
      <c r="V234" s="2"/>
      <c r="W234" s="2"/>
      <c r="X234" s="2"/>
      <c r="Y234" s="2"/>
    </row>
    <row r="235" spans="2:25" ht="15.75" customHeight="1">
      <c r="B235" s="2"/>
      <c r="C235" s="2"/>
      <c r="D235" s="1"/>
      <c r="E235" s="6"/>
      <c r="F235" s="2"/>
      <c r="G235" s="2"/>
      <c r="H235" s="2"/>
      <c r="I235" s="2"/>
      <c r="J235" s="2"/>
      <c r="K235" s="2"/>
      <c r="L235" s="2"/>
      <c r="M235" s="2"/>
      <c r="N235" s="2"/>
      <c r="O235" s="2"/>
      <c r="P235" s="2"/>
      <c r="Q235" s="2"/>
      <c r="R235" s="2"/>
      <c r="S235" s="2"/>
      <c r="T235" s="2"/>
      <c r="U235" s="2"/>
      <c r="V235" s="2"/>
      <c r="W235" s="2"/>
      <c r="X235" s="2"/>
      <c r="Y235" s="2"/>
    </row>
    <row r="236" spans="2:25" ht="15.75" customHeight="1">
      <c r="B236" s="2"/>
      <c r="C236" s="2"/>
      <c r="D236" s="1"/>
      <c r="E236" s="6"/>
      <c r="F236" s="2"/>
      <c r="G236" s="2"/>
      <c r="H236" s="2"/>
      <c r="I236" s="2"/>
      <c r="J236" s="2"/>
      <c r="K236" s="2"/>
      <c r="L236" s="2"/>
      <c r="M236" s="2"/>
      <c r="N236" s="2"/>
      <c r="O236" s="2"/>
      <c r="P236" s="2"/>
      <c r="Q236" s="2"/>
      <c r="R236" s="2"/>
      <c r="S236" s="2"/>
      <c r="T236" s="2"/>
      <c r="U236" s="2"/>
      <c r="V236" s="2"/>
      <c r="W236" s="2"/>
      <c r="X236" s="2"/>
      <c r="Y236" s="2"/>
    </row>
    <row r="237" spans="2:25" ht="15.75" customHeight="1">
      <c r="B237" s="2"/>
      <c r="C237" s="2"/>
      <c r="D237" s="1"/>
      <c r="E237" s="6"/>
      <c r="F237" s="2"/>
      <c r="G237" s="2"/>
      <c r="H237" s="2"/>
      <c r="I237" s="2"/>
      <c r="J237" s="2"/>
      <c r="K237" s="2"/>
      <c r="L237" s="2"/>
      <c r="M237" s="2"/>
      <c r="N237" s="2"/>
      <c r="O237" s="2"/>
      <c r="P237" s="2"/>
      <c r="Q237" s="2"/>
      <c r="R237" s="2"/>
      <c r="S237" s="2"/>
      <c r="T237" s="2"/>
      <c r="U237" s="2"/>
      <c r="V237" s="2"/>
      <c r="W237" s="2"/>
      <c r="X237" s="2"/>
      <c r="Y237" s="2"/>
    </row>
    <row r="238" spans="2:25" ht="15.75" customHeight="1">
      <c r="B238" s="2"/>
      <c r="C238" s="2"/>
      <c r="D238" s="1"/>
      <c r="E238" s="6"/>
      <c r="F238" s="2"/>
      <c r="G238" s="2"/>
      <c r="H238" s="2"/>
      <c r="I238" s="2"/>
      <c r="J238" s="2"/>
      <c r="K238" s="2"/>
      <c r="L238" s="2"/>
      <c r="M238" s="2"/>
      <c r="N238" s="2"/>
      <c r="O238" s="2"/>
      <c r="P238" s="2"/>
      <c r="Q238" s="2"/>
      <c r="R238" s="2"/>
      <c r="S238" s="2"/>
      <c r="T238" s="2"/>
      <c r="U238" s="2"/>
      <c r="V238" s="2"/>
      <c r="W238" s="2"/>
      <c r="X238" s="2"/>
      <c r="Y238" s="2"/>
    </row>
    <row r="239" spans="2:25" ht="15.75" customHeight="1">
      <c r="B239" s="2"/>
      <c r="C239" s="2"/>
      <c r="D239" s="1"/>
      <c r="E239" s="6"/>
      <c r="F239" s="2"/>
      <c r="G239" s="2"/>
      <c r="H239" s="2"/>
      <c r="I239" s="2"/>
      <c r="J239" s="2"/>
      <c r="K239" s="2"/>
      <c r="L239" s="2"/>
      <c r="M239" s="2"/>
      <c r="N239" s="2"/>
      <c r="O239" s="2"/>
      <c r="P239" s="2"/>
      <c r="Q239" s="2"/>
      <c r="R239" s="2"/>
      <c r="S239" s="2"/>
      <c r="T239" s="2"/>
      <c r="U239" s="2"/>
      <c r="V239" s="2"/>
      <c r="W239" s="2"/>
      <c r="X239" s="2"/>
      <c r="Y239" s="2"/>
    </row>
    <row r="240" spans="2:25" ht="15.75" customHeight="1">
      <c r="B240" s="2"/>
      <c r="C240" s="2"/>
      <c r="D240" s="1"/>
      <c r="E240" s="6"/>
      <c r="F240" s="2"/>
      <c r="G240" s="2"/>
      <c r="H240" s="2"/>
      <c r="I240" s="2"/>
      <c r="J240" s="2"/>
      <c r="K240" s="2"/>
      <c r="L240" s="2"/>
      <c r="M240" s="2"/>
      <c r="N240" s="2"/>
      <c r="O240" s="2"/>
      <c r="P240" s="2"/>
      <c r="Q240" s="2"/>
      <c r="R240" s="2"/>
      <c r="S240" s="2"/>
      <c r="T240" s="2"/>
      <c r="U240" s="2"/>
      <c r="V240" s="2"/>
      <c r="W240" s="2"/>
      <c r="X240" s="2"/>
      <c r="Y240" s="2"/>
    </row>
    <row r="241" spans="2:25" ht="15.75" customHeight="1">
      <c r="B241" s="2"/>
      <c r="C241" s="2"/>
      <c r="D241" s="1"/>
      <c r="E241" s="6"/>
      <c r="F241" s="2"/>
      <c r="G241" s="2"/>
      <c r="H241" s="2"/>
      <c r="I241" s="2"/>
      <c r="J241" s="2"/>
      <c r="K241" s="2"/>
      <c r="L241" s="2"/>
      <c r="M241" s="2"/>
      <c r="N241" s="2"/>
      <c r="O241" s="2"/>
      <c r="P241" s="2"/>
      <c r="Q241" s="2"/>
      <c r="R241" s="2"/>
      <c r="S241" s="2"/>
      <c r="T241" s="2"/>
      <c r="U241" s="2"/>
      <c r="V241" s="2"/>
      <c r="W241" s="2"/>
      <c r="X241" s="2"/>
      <c r="Y241" s="2"/>
    </row>
    <row r="242" spans="2:25" ht="15.75" customHeight="1">
      <c r="B242" s="2"/>
      <c r="C242" s="2"/>
      <c r="D242" s="1"/>
      <c r="E242" s="6"/>
      <c r="F242" s="2"/>
      <c r="G242" s="2"/>
      <c r="H242" s="2"/>
      <c r="I242" s="2"/>
      <c r="J242" s="2"/>
      <c r="K242" s="2"/>
      <c r="L242" s="2"/>
      <c r="M242" s="2"/>
      <c r="N242" s="2"/>
      <c r="O242" s="2"/>
      <c r="P242" s="2"/>
      <c r="Q242" s="2"/>
      <c r="R242" s="2"/>
      <c r="S242" s="2"/>
      <c r="T242" s="2"/>
      <c r="U242" s="2"/>
      <c r="V242" s="2"/>
      <c r="W242" s="2"/>
      <c r="X242" s="2"/>
      <c r="Y242" s="2"/>
    </row>
    <row r="243" spans="2:25" ht="15.75" customHeight="1">
      <c r="B243" s="2"/>
      <c r="C243" s="2"/>
      <c r="D243" s="1"/>
      <c r="E243" s="6"/>
      <c r="F243" s="2"/>
      <c r="G243" s="2"/>
      <c r="H243" s="2"/>
      <c r="I243" s="2"/>
      <c r="J243" s="2"/>
      <c r="K243" s="2"/>
      <c r="L243" s="2"/>
      <c r="M243" s="2"/>
      <c r="N243" s="2"/>
      <c r="O243" s="2"/>
      <c r="P243" s="2"/>
      <c r="Q243" s="2"/>
      <c r="R243" s="2"/>
      <c r="S243" s="2"/>
      <c r="T243" s="2"/>
      <c r="U243" s="2"/>
      <c r="V243" s="2"/>
      <c r="W243" s="2"/>
      <c r="X243" s="2"/>
      <c r="Y243" s="2"/>
    </row>
    <row r="244" spans="2:25" ht="15.75" customHeight="1">
      <c r="B244" s="2"/>
      <c r="C244" s="2"/>
      <c r="D244" s="1"/>
      <c r="E244" s="6"/>
      <c r="F244" s="2"/>
      <c r="G244" s="2"/>
      <c r="H244" s="2"/>
      <c r="I244" s="2"/>
      <c r="J244" s="2"/>
      <c r="K244" s="2"/>
      <c r="L244" s="2"/>
      <c r="M244" s="2"/>
      <c r="N244" s="2"/>
      <c r="O244" s="2"/>
      <c r="P244" s="2"/>
      <c r="Q244" s="2"/>
      <c r="R244" s="2"/>
      <c r="S244" s="2"/>
      <c r="T244" s="2"/>
      <c r="U244" s="2"/>
      <c r="V244" s="2"/>
      <c r="W244" s="2"/>
      <c r="X244" s="2"/>
      <c r="Y244" s="2"/>
    </row>
    <row r="245" spans="2:25" ht="15.75" customHeight="1">
      <c r="B245" s="2"/>
      <c r="C245" s="2"/>
      <c r="D245" s="1"/>
      <c r="E245" s="6"/>
      <c r="F245" s="2"/>
      <c r="G245" s="2"/>
      <c r="H245" s="2"/>
      <c r="I245" s="2"/>
      <c r="J245" s="2"/>
      <c r="K245" s="2"/>
      <c r="L245" s="2"/>
      <c r="M245" s="2"/>
      <c r="N245" s="2"/>
      <c r="O245" s="2"/>
      <c r="P245" s="2"/>
      <c r="Q245" s="2"/>
      <c r="R245" s="2"/>
      <c r="S245" s="2"/>
      <c r="T245" s="2"/>
      <c r="U245" s="2"/>
      <c r="V245" s="2"/>
      <c r="W245" s="2"/>
      <c r="X245" s="2"/>
      <c r="Y245" s="2"/>
    </row>
    <row r="246" spans="2:25" ht="15.75" customHeight="1">
      <c r="B246" s="2"/>
      <c r="C246" s="2"/>
      <c r="D246" s="1"/>
      <c r="E246" s="6"/>
      <c r="F246" s="2"/>
      <c r="G246" s="2"/>
      <c r="H246" s="2"/>
      <c r="I246" s="2"/>
      <c r="J246" s="2"/>
      <c r="K246" s="2"/>
      <c r="L246" s="2"/>
      <c r="M246" s="2"/>
      <c r="N246" s="2"/>
      <c r="O246" s="2"/>
      <c r="P246" s="2"/>
      <c r="Q246" s="2"/>
      <c r="R246" s="2"/>
      <c r="S246" s="2"/>
      <c r="T246" s="2"/>
      <c r="U246" s="2"/>
      <c r="V246" s="2"/>
      <c r="W246" s="2"/>
      <c r="X246" s="2"/>
      <c r="Y246" s="2"/>
    </row>
    <row r="247" spans="2:25" ht="15.75" customHeight="1">
      <c r="B247" s="2"/>
      <c r="C247" s="2"/>
      <c r="D247" s="1"/>
      <c r="E247" s="6"/>
      <c r="F247" s="2"/>
      <c r="G247" s="2"/>
      <c r="H247" s="2"/>
      <c r="I247" s="2"/>
      <c r="J247" s="2"/>
      <c r="K247" s="2"/>
      <c r="L247" s="2"/>
      <c r="M247" s="2"/>
      <c r="N247" s="2"/>
      <c r="O247" s="2"/>
      <c r="P247" s="2"/>
      <c r="Q247" s="2"/>
      <c r="R247" s="2"/>
      <c r="S247" s="2"/>
      <c r="T247" s="2"/>
      <c r="U247" s="2"/>
      <c r="V247" s="2"/>
      <c r="W247" s="2"/>
      <c r="X247" s="2"/>
      <c r="Y247" s="2"/>
    </row>
    <row r="248" spans="2:25" ht="15.75" customHeight="1">
      <c r="B248" s="2"/>
      <c r="C248" s="2"/>
      <c r="D248" s="1"/>
      <c r="E248" s="6"/>
      <c r="F248" s="2"/>
      <c r="G248" s="2"/>
      <c r="H248" s="2"/>
      <c r="I248" s="2"/>
      <c r="J248" s="2"/>
      <c r="K248" s="2"/>
      <c r="L248" s="2"/>
      <c r="M248" s="2"/>
      <c r="N248" s="2"/>
      <c r="O248" s="2"/>
      <c r="P248" s="2"/>
      <c r="Q248" s="2"/>
      <c r="R248" s="2"/>
      <c r="S248" s="2"/>
      <c r="T248" s="2"/>
      <c r="U248" s="2"/>
      <c r="V248" s="2"/>
      <c r="W248" s="2"/>
      <c r="X248" s="2"/>
      <c r="Y248" s="2"/>
    </row>
    <row r="249" spans="2:25" ht="15.75" customHeight="1">
      <c r="B249" s="2"/>
      <c r="C249" s="2"/>
      <c r="D249" s="1"/>
      <c r="E249" s="6"/>
      <c r="F249" s="2"/>
      <c r="G249" s="2"/>
      <c r="H249" s="2"/>
      <c r="I249" s="2"/>
      <c r="J249" s="2"/>
      <c r="K249" s="2"/>
      <c r="L249" s="2"/>
      <c r="M249" s="2"/>
      <c r="N249" s="2"/>
      <c r="O249" s="2"/>
      <c r="P249" s="2"/>
      <c r="Q249" s="2"/>
      <c r="R249" s="2"/>
      <c r="S249" s="2"/>
      <c r="T249" s="2"/>
      <c r="U249" s="2"/>
      <c r="V249" s="2"/>
      <c r="W249" s="2"/>
      <c r="X249" s="2"/>
      <c r="Y249" s="2"/>
    </row>
    <row r="250" spans="2:25" ht="15.75" customHeight="1">
      <c r="B250" s="2"/>
      <c r="C250" s="2"/>
      <c r="D250" s="1"/>
      <c r="E250" s="6"/>
      <c r="F250" s="2"/>
      <c r="G250" s="2"/>
      <c r="H250" s="2"/>
      <c r="I250" s="2"/>
      <c r="J250" s="2"/>
      <c r="K250" s="2"/>
      <c r="L250" s="2"/>
      <c r="M250" s="2"/>
      <c r="N250" s="2"/>
      <c r="O250" s="2"/>
      <c r="P250" s="2"/>
      <c r="Q250" s="2"/>
      <c r="R250" s="2"/>
      <c r="S250" s="2"/>
      <c r="T250" s="2"/>
      <c r="U250" s="2"/>
      <c r="V250" s="2"/>
      <c r="W250" s="2"/>
      <c r="X250" s="2"/>
      <c r="Y250" s="2"/>
    </row>
    <row r="251" spans="2:25" ht="15.75" customHeight="1">
      <c r="B251" s="2"/>
      <c r="C251" s="2"/>
      <c r="D251" s="1"/>
      <c r="E251" s="6"/>
      <c r="F251" s="2"/>
      <c r="G251" s="2"/>
      <c r="H251" s="2"/>
      <c r="I251" s="2"/>
      <c r="J251" s="2"/>
      <c r="K251" s="2"/>
      <c r="L251" s="2"/>
      <c r="M251" s="2"/>
      <c r="N251" s="2"/>
      <c r="O251" s="2"/>
      <c r="P251" s="2"/>
      <c r="Q251" s="2"/>
      <c r="R251" s="2"/>
      <c r="S251" s="2"/>
      <c r="T251" s="2"/>
      <c r="U251" s="2"/>
      <c r="V251" s="2"/>
      <c r="W251" s="2"/>
      <c r="X251" s="2"/>
      <c r="Y251" s="2"/>
    </row>
    <row r="252" spans="2:25" ht="15.75" customHeight="1">
      <c r="B252" s="2"/>
      <c r="C252" s="2"/>
      <c r="D252" s="1"/>
      <c r="E252" s="6"/>
      <c r="F252" s="2"/>
      <c r="G252" s="2"/>
      <c r="H252" s="2"/>
      <c r="I252" s="2"/>
      <c r="J252" s="2"/>
      <c r="K252" s="2"/>
      <c r="L252" s="2"/>
      <c r="M252" s="2"/>
      <c r="N252" s="2"/>
      <c r="O252" s="2"/>
      <c r="P252" s="2"/>
      <c r="Q252" s="2"/>
      <c r="R252" s="2"/>
      <c r="S252" s="2"/>
      <c r="T252" s="2"/>
      <c r="U252" s="2"/>
      <c r="V252" s="2"/>
      <c r="W252" s="2"/>
      <c r="X252" s="2"/>
      <c r="Y252" s="2"/>
    </row>
    <row r="253" spans="2:25" ht="15.75" customHeight="1">
      <c r="B253" s="2"/>
      <c r="C253" s="2"/>
      <c r="D253" s="1"/>
      <c r="E253" s="6"/>
      <c r="F253" s="2"/>
      <c r="G253" s="2"/>
      <c r="H253" s="2"/>
      <c r="I253" s="2"/>
      <c r="J253" s="2"/>
      <c r="K253" s="2"/>
      <c r="L253" s="2"/>
      <c r="M253" s="2"/>
      <c r="N253" s="2"/>
      <c r="O253" s="2"/>
      <c r="P253" s="2"/>
      <c r="Q253" s="2"/>
      <c r="R253" s="2"/>
      <c r="S253" s="2"/>
      <c r="T253" s="2"/>
      <c r="U253" s="2"/>
      <c r="V253" s="2"/>
      <c r="W253" s="2"/>
      <c r="X253" s="2"/>
      <c r="Y253" s="2"/>
    </row>
    <row r="254" spans="2:25" ht="15.75" customHeight="1">
      <c r="B254" s="2"/>
      <c r="C254" s="2"/>
      <c r="D254" s="1"/>
      <c r="E254" s="6"/>
      <c r="F254" s="2"/>
      <c r="G254" s="2"/>
      <c r="H254" s="2"/>
      <c r="I254" s="2"/>
      <c r="J254" s="2"/>
      <c r="K254" s="2"/>
      <c r="L254" s="2"/>
      <c r="M254" s="2"/>
      <c r="N254" s="2"/>
      <c r="O254" s="2"/>
      <c r="P254" s="2"/>
      <c r="Q254" s="2"/>
      <c r="R254" s="2"/>
      <c r="S254" s="2"/>
      <c r="T254" s="2"/>
      <c r="U254" s="2"/>
      <c r="V254" s="2"/>
      <c r="W254" s="2"/>
      <c r="X254" s="2"/>
      <c r="Y254" s="2"/>
    </row>
    <row r="255" spans="2:25" ht="15.75" customHeight="1">
      <c r="B255" s="2"/>
      <c r="C255" s="2"/>
      <c r="D255" s="1"/>
      <c r="E255" s="6"/>
      <c r="F255" s="2"/>
      <c r="G255" s="2"/>
      <c r="H255" s="2"/>
      <c r="I255" s="2"/>
      <c r="J255" s="2"/>
      <c r="K255" s="2"/>
      <c r="L255" s="2"/>
      <c r="M255" s="2"/>
      <c r="N255" s="2"/>
      <c r="O255" s="2"/>
      <c r="P255" s="2"/>
      <c r="Q255" s="2"/>
      <c r="R255" s="2"/>
      <c r="S255" s="2"/>
      <c r="T255" s="2"/>
      <c r="U255" s="2"/>
      <c r="V255" s="2"/>
      <c r="W255" s="2"/>
      <c r="X255" s="2"/>
      <c r="Y255" s="2"/>
    </row>
    <row r="256" spans="2:25" ht="15.75" customHeight="1">
      <c r="B256" s="2"/>
      <c r="C256" s="2"/>
      <c r="D256" s="1"/>
      <c r="E256" s="6"/>
      <c r="F256" s="2"/>
      <c r="G256" s="2"/>
      <c r="H256" s="2"/>
      <c r="I256" s="2"/>
      <c r="J256" s="2"/>
      <c r="K256" s="2"/>
      <c r="L256" s="2"/>
      <c r="M256" s="2"/>
      <c r="N256" s="2"/>
      <c r="O256" s="2"/>
      <c r="P256" s="2"/>
      <c r="Q256" s="2"/>
      <c r="R256" s="2"/>
      <c r="S256" s="2"/>
      <c r="T256" s="2"/>
      <c r="U256" s="2"/>
      <c r="V256" s="2"/>
      <c r="W256" s="2"/>
      <c r="X256" s="2"/>
      <c r="Y256" s="2"/>
    </row>
    <row r="257" spans="2:25" ht="15.75" customHeight="1">
      <c r="B257" s="2"/>
      <c r="C257" s="2"/>
      <c r="D257" s="1"/>
      <c r="E257" s="6"/>
      <c r="F257" s="2"/>
      <c r="G257" s="2"/>
      <c r="H257" s="2"/>
      <c r="I257" s="2"/>
      <c r="J257" s="2"/>
      <c r="K257" s="2"/>
      <c r="L257" s="2"/>
      <c r="M257" s="2"/>
      <c r="N257" s="2"/>
      <c r="O257" s="2"/>
      <c r="P257" s="2"/>
      <c r="Q257" s="2"/>
      <c r="R257" s="2"/>
      <c r="S257" s="2"/>
      <c r="T257" s="2"/>
      <c r="U257" s="2"/>
      <c r="V257" s="2"/>
      <c r="W257" s="2"/>
      <c r="X257" s="2"/>
      <c r="Y257" s="2"/>
    </row>
    <row r="258" spans="2:25" ht="15.75" customHeight="1">
      <c r="B258" s="2"/>
      <c r="C258" s="2"/>
      <c r="D258" s="1"/>
      <c r="E258" s="6"/>
      <c r="F258" s="2"/>
      <c r="G258" s="2"/>
      <c r="H258" s="2"/>
      <c r="I258" s="2"/>
      <c r="J258" s="2"/>
      <c r="K258" s="2"/>
      <c r="L258" s="2"/>
      <c r="M258" s="2"/>
      <c r="N258" s="2"/>
      <c r="O258" s="2"/>
      <c r="P258" s="2"/>
      <c r="Q258" s="2"/>
      <c r="R258" s="2"/>
      <c r="S258" s="2"/>
      <c r="T258" s="2"/>
      <c r="U258" s="2"/>
      <c r="V258" s="2"/>
      <c r="W258" s="2"/>
      <c r="X258" s="2"/>
      <c r="Y258" s="2"/>
    </row>
    <row r="259" spans="2:25" ht="15.75" customHeight="1">
      <c r="B259" s="2"/>
      <c r="C259" s="2"/>
      <c r="D259" s="1"/>
      <c r="E259" s="6"/>
      <c r="F259" s="2"/>
      <c r="G259" s="2"/>
      <c r="H259" s="2"/>
      <c r="I259" s="2"/>
      <c r="J259" s="2"/>
      <c r="K259" s="2"/>
      <c r="L259" s="2"/>
      <c r="M259" s="2"/>
      <c r="N259" s="2"/>
      <c r="O259" s="2"/>
      <c r="P259" s="2"/>
      <c r="Q259" s="2"/>
      <c r="R259" s="2"/>
      <c r="S259" s="2"/>
      <c r="T259" s="2"/>
      <c r="U259" s="2"/>
      <c r="V259" s="2"/>
      <c r="W259" s="2"/>
      <c r="X259" s="2"/>
      <c r="Y259" s="2"/>
    </row>
    <row r="260" spans="2:25" ht="15.75" customHeight="1">
      <c r="B260" s="2"/>
      <c r="C260" s="2"/>
      <c r="D260" s="1"/>
      <c r="E260" s="6"/>
      <c r="F260" s="2"/>
      <c r="G260" s="2"/>
      <c r="H260" s="2"/>
      <c r="I260" s="2"/>
      <c r="J260" s="2"/>
      <c r="K260" s="2"/>
      <c r="L260" s="2"/>
      <c r="M260" s="2"/>
      <c r="N260" s="2"/>
      <c r="O260" s="2"/>
      <c r="P260" s="2"/>
      <c r="Q260" s="2"/>
      <c r="R260" s="2"/>
      <c r="S260" s="2"/>
      <c r="T260" s="2"/>
      <c r="U260" s="2"/>
      <c r="V260" s="2"/>
      <c r="W260" s="2"/>
      <c r="X260" s="2"/>
      <c r="Y260" s="2"/>
    </row>
    <row r="261" spans="2:25" ht="15.75" customHeight="1">
      <c r="B261" s="2"/>
      <c r="C261" s="2"/>
      <c r="D261" s="1"/>
      <c r="E261" s="6"/>
      <c r="F261" s="2"/>
      <c r="G261" s="2"/>
      <c r="H261" s="2"/>
      <c r="I261" s="2"/>
      <c r="J261" s="2"/>
      <c r="K261" s="2"/>
      <c r="L261" s="2"/>
      <c r="M261" s="2"/>
      <c r="N261" s="2"/>
      <c r="O261" s="2"/>
      <c r="P261" s="2"/>
      <c r="Q261" s="2"/>
      <c r="R261" s="2"/>
      <c r="S261" s="2"/>
      <c r="T261" s="2"/>
      <c r="U261" s="2"/>
      <c r="V261" s="2"/>
      <c r="W261" s="2"/>
      <c r="X261" s="2"/>
      <c r="Y261" s="2"/>
    </row>
    <row r="262" spans="2:25" ht="15.75" customHeight="1">
      <c r="B262" s="2"/>
      <c r="C262" s="2"/>
      <c r="D262" s="1"/>
      <c r="E262" s="6"/>
      <c r="F262" s="2"/>
      <c r="G262" s="2"/>
      <c r="H262" s="2"/>
      <c r="I262" s="2"/>
      <c r="J262" s="2"/>
      <c r="K262" s="2"/>
      <c r="L262" s="2"/>
      <c r="M262" s="2"/>
      <c r="N262" s="2"/>
      <c r="O262" s="2"/>
      <c r="P262" s="2"/>
      <c r="Q262" s="2"/>
      <c r="R262" s="2"/>
      <c r="S262" s="2"/>
      <c r="T262" s="2"/>
      <c r="U262" s="2"/>
      <c r="V262" s="2"/>
      <c r="W262" s="2"/>
      <c r="X262" s="2"/>
      <c r="Y262" s="2"/>
    </row>
    <row r="263" spans="2:25" ht="15.75" customHeight="1">
      <c r="B263" s="2"/>
      <c r="C263" s="2"/>
      <c r="D263" s="1"/>
      <c r="E263" s="6"/>
      <c r="F263" s="2"/>
      <c r="G263" s="2"/>
      <c r="H263" s="2"/>
      <c r="I263" s="2"/>
      <c r="J263" s="2"/>
      <c r="K263" s="2"/>
      <c r="L263" s="2"/>
      <c r="M263" s="2"/>
      <c r="N263" s="2"/>
      <c r="O263" s="2"/>
      <c r="P263" s="2"/>
      <c r="Q263" s="2"/>
      <c r="R263" s="2"/>
      <c r="S263" s="2"/>
      <c r="T263" s="2"/>
      <c r="U263" s="2"/>
      <c r="V263" s="2"/>
      <c r="W263" s="2"/>
      <c r="X263" s="2"/>
      <c r="Y263" s="2"/>
    </row>
    <row r="264" spans="2:25" ht="15.75" customHeight="1">
      <c r="B264" s="2"/>
      <c r="C264" s="2"/>
      <c r="D264" s="1"/>
      <c r="E264" s="6"/>
      <c r="F264" s="2"/>
      <c r="G264" s="2"/>
      <c r="H264" s="2"/>
      <c r="I264" s="2"/>
      <c r="J264" s="2"/>
      <c r="K264" s="2"/>
      <c r="L264" s="2"/>
      <c r="M264" s="2"/>
      <c r="N264" s="2"/>
      <c r="O264" s="2"/>
      <c r="P264" s="2"/>
      <c r="Q264" s="2"/>
      <c r="R264" s="2"/>
      <c r="S264" s="2"/>
      <c r="T264" s="2"/>
      <c r="U264" s="2"/>
      <c r="V264" s="2"/>
      <c r="W264" s="2"/>
      <c r="X264" s="2"/>
      <c r="Y264" s="2"/>
    </row>
    <row r="265" spans="2:25" ht="15.75" customHeight="1">
      <c r="B265" s="2"/>
      <c r="C265" s="2"/>
      <c r="D265" s="1"/>
      <c r="E265" s="6"/>
      <c r="F265" s="2"/>
      <c r="G265" s="2"/>
      <c r="H265" s="2"/>
      <c r="I265" s="2"/>
      <c r="J265" s="2"/>
      <c r="K265" s="2"/>
      <c r="L265" s="2"/>
      <c r="M265" s="2"/>
      <c r="N265" s="2"/>
      <c r="O265" s="2"/>
      <c r="P265" s="2"/>
      <c r="Q265" s="2"/>
      <c r="R265" s="2"/>
      <c r="S265" s="2"/>
      <c r="T265" s="2"/>
      <c r="U265" s="2"/>
      <c r="V265" s="2"/>
      <c r="W265" s="2"/>
      <c r="X265" s="2"/>
      <c r="Y265" s="2"/>
    </row>
    <row r="266" spans="2:25" ht="15.75" customHeight="1">
      <c r="B266" s="2"/>
      <c r="C266" s="2"/>
      <c r="D266" s="1"/>
      <c r="E266" s="6"/>
      <c r="F266" s="2"/>
      <c r="G266" s="2"/>
      <c r="H266" s="2"/>
      <c r="I266" s="2"/>
      <c r="J266" s="2"/>
      <c r="K266" s="2"/>
      <c r="L266" s="2"/>
      <c r="M266" s="2"/>
      <c r="N266" s="2"/>
      <c r="O266" s="2"/>
      <c r="P266" s="2"/>
      <c r="Q266" s="2"/>
      <c r="R266" s="2"/>
      <c r="S266" s="2"/>
      <c r="T266" s="2"/>
      <c r="U266" s="2"/>
      <c r="V266" s="2"/>
      <c r="W266" s="2"/>
      <c r="X266" s="2"/>
      <c r="Y266" s="2"/>
    </row>
    <row r="267" spans="2:25" ht="15.75" customHeight="1">
      <c r="B267" s="2"/>
      <c r="C267" s="2"/>
      <c r="D267" s="1"/>
      <c r="E267" s="6"/>
      <c r="F267" s="2"/>
      <c r="G267" s="2"/>
      <c r="H267" s="2"/>
      <c r="I267" s="2"/>
      <c r="J267" s="2"/>
      <c r="K267" s="2"/>
      <c r="L267" s="2"/>
      <c r="M267" s="2"/>
      <c r="N267" s="2"/>
      <c r="O267" s="2"/>
      <c r="P267" s="2"/>
      <c r="Q267" s="2"/>
      <c r="R267" s="2"/>
      <c r="S267" s="2"/>
      <c r="T267" s="2"/>
      <c r="U267" s="2"/>
      <c r="V267" s="2"/>
      <c r="W267" s="2"/>
      <c r="X267" s="2"/>
      <c r="Y267" s="2"/>
    </row>
    <row r="268" spans="2:25" ht="15.75" customHeight="1">
      <c r="B268" s="2"/>
      <c r="C268" s="2"/>
      <c r="D268" s="1"/>
      <c r="E268" s="6"/>
      <c r="F268" s="2"/>
      <c r="G268" s="2"/>
      <c r="H268" s="2"/>
      <c r="I268" s="2"/>
      <c r="J268" s="2"/>
      <c r="K268" s="2"/>
      <c r="L268" s="2"/>
      <c r="M268" s="2"/>
      <c r="N268" s="2"/>
      <c r="O268" s="2"/>
      <c r="P268" s="2"/>
      <c r="Q268" s="2"/>
      <c r="R268" s="2"/>
      <c r="S268" s="2"/>
      <c r="T268" s="2"/>
      <c r="U268" s="2"/>
      <c r="V268" s="2"/>
      <c r="W268" s="2"/>
      <c r="X268" s="2"/>
      <c r="Y268" s="2"/>
    </row>
    <row r="269" spans="2:25" ht="15.75" customHeight="1">
      <c r="B269" s="2"/>
      <c r="C269" s="2"/>
      <c r="D269" s="1"/>
      <c r="E269" s="6"/>
      <c r="F269" s="2"/>
      <c r="G269" s="2"/>
      <c r="H269" s="2"/>
      <c r="I269" s="2"/>
      <c r="J269" s="2"/>
      <c r="K269" s="2"/>
      <c r="L269" s="2"/>
      <c r="M269" s="2"/>
      <c r="N269" s="2"/>
      <c r="O269" s="2"/>
      <c r="P269" s="2"/>
      <c r="Q269" s="2"/>
      <c r="R269" s="2"/>
      <c r="S269" s="2"/>
      <c r="T269" s="2"/>
      <c r="U269" s="2"/>
      <c r="V269" s="2"/>
      <c r="W269" s="2"/>
      <c r="X269" s="2"/>
      <c r="Y269" s="2"/>
    </row>
    <row r="270" spans="2:25" ht="15.75" customHeight="1">
      <c r="B270" s="2"/>
      <c r="C270" s="2"/>
      <c r="D270" s="1"/>
      <c r="E270" s="6"/>
      <c r="F270" s="2"/>
      <c r="G270" s="2"/>
      <c r="H270" s="2"/>
      <c r="I270" s="2"/>
      <c r="J270" s="2"/>
      <c r="K270" s="2"/>
      <c r="L270" s="2"/>
      <c r="M270" s="2"/>
      <c r="N270" s="2"/>
      <c r="O270" s="2"/>
      <c r="P270" s="2"/>
      <c r="Q270" s="2"/>
      <c r="R270" s="2"/>
      <c r="S270" s="2"/>
      <c r="T270" s="2"/>
      <c r="U270" s="2"/>
      <c r="V270" s="2"/>
      <c r="W270" s="2"/>
      <c r="X270" s="2"/>
      <c r="Y270" s="2"/>
    </row>
    <row r="271" spans="2:25" ht="15.75" customHeight="1">
      <c r="B271" s="2"/>
      <c r="C271" s="2"/>
      <c r="D271" s="1"/>
      <c r="E271" s="6"/>
      <c r="F271" s="2"/>
      <c r="G271" s="2"/>
      <c r="H271" s="2"/>
      <c r="I271" s="2"/>
      <c r="J271" s="2"/>
      <c r="K271" s="2"/>
      <c r="L271" s="2"/>
      <c r="M271" s="2"/>
      <c r="N271" s="2"/>
      <c r="O271" s="2"/>
      <c r="P271" s="2"/>
      <c r="Q271" s="2"/>
      <c r="R271" s="2"/>
      <c r="S271" s="2"/>
      <c r="T271" s="2"/>
      <c r="U271" s="2"/>
      <c r="V271" s="2"/>
      <c r="W271" s="2"/>
      <c r="X271" s="2"/>
      <c r="Y271" s="2"/>
    </row>
    <row r="272" spans="2:25" ht="15.75" customHeight="1">
      <c r="B272" s="2"/>
      <c r="C272" s="2"/>
      <c r="D272" s="1"/>
      <c r="E272" s="6"/>
      <c r="F272" s="2"/>
      <c r="G272" s="2"/>
      <c r="H272" s="2"/>
      <c r="I272" s="2"/>
      <c r="J272" s="2"/>
      <c r="K272" s="2"/>
      <c r="L272" s="2"/>
      <c r="M272" s="2"/>
      <c r="N272" s="2"/>
      <c r="O272" s="2"/>
      <c r="P272" s="2"/>
      <c r="Q272" s="2"/>
      <c r="R272" s="2"/>
      <c r="S272" s="2"/>
      <c r="T272" s="2"/>
      <c r="U272" s="2"/>
      <c r="V272" s="2"/>
      <c r="W272" s="2"/>
      <c r="X272" s="2"/>
      <c r="Y272" s="2"/>
    </row>
    <row r="273" spans="2:25" ht="15.75" customHeight="1">
      <c r="B273" s="2"/>
      <c r="C273" s="2"/>
      <c r="D273" s="1"/>
      <c r="E273" s="6"/>
      <c r="F273" s="2"/>
      <c r="G273" s="2"/>
      <c r="H273" s="2"/>
      <c r="I273" s="2"/>
      <c r="J273" s="2"/>
      <c r="K273" s="2"/>
      <c r="L273" s="2"/>
      <c r="M273" s="2"/>
      <c r="N273" s="2"/>
      <c r="O273" s="2"/>
      <c r="P273" s="2"/>
      <c r="Q273" s="2"/>
      <c r="R273" s="2"/>
      <c r="S273" s="2"/>
      <c r="T273" s="2"/>
      <c r="U273" s="2"/>
      <c r="V273" s="2"/>
      <c r="W273" s="2"/>
      <c r="X273" s="2"/>
      <c r="Y273" s="2"/>
    </row>
    <row r="274" spans="2:25" ht="15.75" customHeight="1">
      <c r="B274" s="2"/>
      <c r="C274" s="2"/>
      <c r="D274" s="1"/>
      <c r="E274" s="6"/>
      <c r="F274" s="2"/>
      <c r="G274" s="2"/>
      <c r="H274" s="2"/>
      <c r="I274" s="2"/>
      <c r="J274" s="2"/>
      <c r="K274" s="2"/>
      <c r="L274" s="2"/>
      <c r="M274" s="2"/>
      <c r="N274" s="2"/>
      <c r="O274" s="2"/>
      <c r="P274" s="2"/>
      <c r="Q274" s="2"/>
      <c r="R274" s="2"/>
      <c r="S274" s="2"/>
      <c r="T274" s="2"/>
      <c r="U274" s="2"/>
      <c r="V274" s="2"/>
      <c r="W274" s="2"/>
      <c r="X274" s="2"/>
      <c r="Y274" s="2"/>
    </row>
    <row r="275" spans="2:25" ht="15.75" customHeight="1">
      <c r="B275" s="2"/>
      <c r="C275" s="2"/>
      <c r="D275" s="1"/>
      <c r="E275" s="6"/>
      <c r="F275" s="2"/>
      <c r="G275" s="2"/>
      <c r="H275" s="2"/>
      <c r="I275" s="2"/>
      <c r="J275" s="2"/>
      <c r="K275" s="2"/>
      <c r="L275" s="2"/>
      <c r="M275" s="2"/>
      <c r="N275" s="2"/>
      <c r="O275" s="2"/>
      <c r="P275" s="2"/>
      <c r="Q275" s="2"/>
      <c r="R275" s="2"/>
      <c r="S275" s="2"/>
      <c r="T275" s="2"/>
      <c r="U275" s="2"/>
      <c r="V275" s="2"/>
      <c r="W275" s="2"/>
      <c r="X275" s="2"/>
      <c r="Y275" s="2"/>
    </row>
    <row r="276" spans="2:25" ht="15.75" customHeight="1">
      <c r="B276" s="2"/>
      <c r="C276" s="2"/>
      <c r="D276" s="1"/>
      <c r="E276" s="6"/>
      <c r="F276" s="2"/>
      <c r="G276" s="2"/>
      <c r="H276" s="2"/>
      <c r="I276" s="2"/>
      <c r="J276" s="2"/>
      <c r="K276" s="2"/>
      <c r="L276" s="2"/>
      <c r="M276" s="2"/>
      <c r="N276" s="2"/>
      <c r="O276" s="2"/>
      <c r="P276" s="2"/>
      <c r="Q276" s="2"/>
      <c r="R276" s="2"/>
      <c r="S276" s="2"/>
      <c r="T276" s="2"/>
      <c r="U276" s="2"/>
      <c r="V276" s="2"/>
      <c r="W276" s="2"/>
      <c r="X276" s="2"/>
      <c r="Y276" s="2"/>
    </row>
    <row r="277" spans="2:25" ht="15.75" customHeight="1">
      <c r="B277" s="2"/>
      <c r="C277" s="2"/>
      <c r="D277" s="1"/>
      <c r="E277" s="6"/>
      <c r="F277" s="2"/>
      <c r="G277" s="2"/>
      <c r="H277" s="2"/>
      <c r="I277" s="2"/>
      <c r="J277" s="2"/>
      <c r="K277" s="2"/>
      <c r="L277" s="2"/>
      <c r="M277" s="2"/>
      <c r="N277" s="2"/>
      <c r="O277" s="2"/>
      <c r="P277" s="2"/>
      <c r="Q277" s="2"/>
      <c r="R277" s="2"/>
      <c r="S277" s="2"/>
      <c r="T277" s="2"/>
      <c r="U277" s="2"/>
      <c r="V277" s="2"/>
      <c r="W277" s="2"/>
      <c r="X277" s="2"/>
      <c r="Y277" s="2"/>
    </row>
    <row r="278" spans="2:25" ht="15.75" customHeight="1">
      <c r="B278" s="2"/>
      <c r="C278" s="2"/>
      <c r="D278" s="1"/>
      <c r="E278" s="6"/>
      <c r="F278" s="2"/>
      <c r="G278" s="2"/>
      <c r="H278" s="2"/>
      <c r="I278" s="2"/>
      <c r="J278" s="2"/>
      <c r="K278" s="2"/>
      <c r="L278" s="2"/>
      <c r="M278" s="2"/>
      <c r="N278" s="2"/>
      <c r="O278" s="2"/>
      <c r="P278" s="2"/>
      <c r="Q278" s="2"/>
      <c r="R278" s="2"/>
      <c r="S278" s="2"/>
      <c r="T278" s="2"/>
      <c r="U278" s="2"/>
      <c r="V278" s="2"/>
      <c r="W278" s="2"/>
      <c r="X278" s="2"/>
      <c r="Y278" s="2"/>
    </row>
    <row r="279" spans="2:25" ht="15.75" customHeight="1">
      <c r="B279" s="2"/>
      <c r="C279" s="2"/>
      <c r="D279" s="1"/>
      <c r="E279" s="6"/>
      <c r="F279" s="2"/>
      <c r="G279" s="2"/>
      <c r="H279" s="2"/>
      <c r="I279" s="2"/>
      <c r="J279" s="2"/>
      <c r="K279" s="2"/>
      <c r="L279" s="2"/>
      <c r="M279" s="2"/>
      <c r="N279" s="2"/>
      <c r="O279" s="2"/>
      <c r="P279" s="2"/>
      <c r="Q279" s="2"/>
      <c r="R279" s="2"/>
      <c r="S279" s="2"/>
      <c r="T279" s="2"/>
      <c r="U279" s="2"/>
      <c r="V279" s="2"/>
      <c r="W279" s="2"/>
      <c r="X279" s="2"/>
      <c r="Y279" s="2"/>
    </row>
    <row r="280" spans="2:25" ht="15.75" customHeight="1">
      <c r="B280" s="2"/>
      <c r="C280" s="2"/>
      <c r="D280" s="1"/>
      <c r="E280" s="6"/>
      <c r="F280" s="2"/>
      <c r="G280" s="2"/>
      <c r="H280" s="2"/>
      <c r="I280" s="2"/>
      <c r="J280" s="2"/>
      <c r="K280" s="2"/>
      <c r="L280" s="2"/>
      <c r="M280" s="2"/>
      <c r="N280" s="2"/>
      <c r="O280" s="2"/>
      <c r="P280" s="2"/>
      <c r="Q280" s="2"/>
      <c r="R280" s="2"/>
      <c r="S280" s="2"/>
      <c r="T280" s="2"/>
      <c r="U280" s="2"/>
      <c r="V280" s="2"/>
      <c r="W280" s="2"/>
      <c r="X280" s="2"/>
      <c r="Y280" s="2"/>
    </row>
    <row r="281" spans="2:25" ht="15.75" customHeight="1">
      <c r="B281" s="2"/>
      <c r="C281" s="2"/>
      <c r="D281" s="1"/>
      <c r="E281" s="6"/>
      <c r="F281" s="2"/>
      <c r="G281" s="2"/>
      <c r="H281" s="2"/>
      <c r="I281" s="2"/>
      <c r="J281" s="2"/>
      <c r="K281" s="2"/>
      <c r="L281" s="2"/>
      <c r="M281" s="2"/>
      <c r="N281" s="2"/>
      <c r="O281" s="2"/>
      <c r="P281" s="2"/>
      <c r="Q281" s="2"/>
      <c r="R281" s="2"/>
      <c r="S281" s="2"/>
      <c r="T281" s="2"/>
      <c r="U281" s="2"/>
      <c r="V281" s="2"/>
      <c r="W281" s="2"/>
      <c r="X281" s="2"/>
      <c r="Y281" s="2"/>
    </row>
    <row r="282" spans="2:25" ht="15.75" customHeight="1">
      <c r="B282" s="2"/>
      <c r="C282" s="2"/>
      <c r="D282" s="1"/>
      <c r="E282" s="6"/>
      <c r="F282" s="2"/>
      <c r="G282" s="2"/>
      <c r="H282" s="2"/>
      <c r="I282" s="2"/>
      <c r="J282" s="2"/>
      <c r="K282" s="2"/>
      <c r="L282" s="2"/>
      <c r="M282" s="2"/>
      <c r="N282" s="2"/>
      <c r="O282" s="2"/>
      <c r="P282" s="2"/>
      <c r="Q282" s="2"/>
      <c r="R282" s="2"/>
      <c r="S282" s="2"/>
      <c r="T282" s="2"/>
      <c r="U282" s="2"/>
      <c r="V282" s="2"/>
      <c r="W282" s="2"/>
      <c r="X282" s="2"/>
      <c r="Y282" s="2"/>
    </row>
    <row r="283" spans="2:25" ht="15.75" customHeight="1">
      <c r="B283" s="2"/>
      <c r="C283" s="2"/>
      <c r="D283" s="1"/>
      <c r="E283" s="6"/>
      <c r="F283" s="2"/>
      <c r="G283" s="2"/>
      <c r="H283" s="2"/>
      <c r="I283" s="2"/>
      <c r="J283" s="2"/>
      <c r="K283" s="2"/>
      <c r="L283" s="2"/>
      <c r="M283" s="2"/>
      <c r="N283" s="2"/>
      <c r="O283" s="2"/>
      <c r="P283" s="2"/>
      <c r="Q283" s="2"/>
      <c r="R283" s="2"/>
      <c r="S283" s="2"/>
      <c r="T283" s="2"/>
      <c r="U283" s="2"/>
      <c r="V283" s="2"/>
      <c r="W283" s="2"/>
      <c r="X283" s="2"/>
      <c r="Y283" s="2"/>
    </row>
    <row r="284" spans="2:25" ht="15.75" customHeight="1">
      <c r="B284" s="2"/>
      <c r="C284" s="2"/>
      <c r="D284" s="1"/>
      <c r="E284" s="6"/>
      <c r="F284" s="2"/>
      <c r="G284" s="2"/>
      <c r="H284" s="2"/>
      <c r="I284" s="2"/>
      <c r="J284" s="2"/>
      <c r="K284" s="2"/>
      <c r="L284" s="2"/>
      <c r="M284" s="2"/>
      <c r="N284" s="2"/>
      <c r="O284" s="2"/>
      <c r="P284" s="2"/>
      <c r="Q284" s="2"/>
      <c r="R284" s="2"/>
      <c r="S284" s="2"/>
      <c r="T284" s="2"/>
      <c r="U284" s="2"/>
      <c r="V284" s="2"/>
      <c r="W284" s="2"/>
      <c r="X284" s="2"/>
      <c r="Y284" s="2"/>
    </row>
    <row r="285" spans="2:25" ht="15.75" customHeight="1">
      <c r="B285" s="2"/>
      <c r="C285" s="2"/>
      <c r="D285" s="1"/>
      <c r="E285" s="6"/>
      <c r="F285" s="2"/>
      <c r="G285" s="2"/>
      <c r="H285" s="2"/>
      <c r="I285" s="2"/>
      <c r="J285" s="2"/>
      <c r="K285" s="2"/>
      <c r="L285" s="2"/>
      <c r="M285" s="2"/>
      <c r="N285" s="2"/>
      <c r="O285" s="2"/>
      <c r="P285" s="2"/>
      <c r="Q285" s="2"/>
      <c r="R285" s="2"/>
      <c r="S285" s="2"/>
      <c r="T285" s="2"/>
      <c r="U285" s="2"/>
      <c r="V285" s="2"/>
      <c r="W285" s="2"/>
      <c r="X285" s="2"/>
      <c r="Y285" s="2"/>
    </row>
    <row r="286" spans="2:25" ht="15.75" customHeight="1">
      <c r="B286" s="2"/>
      <c r="C286" s="2"/>
      <c r="D286" s="1"/>
      <c r="E286" s="6"/>
      <c r="F286" s="2"/>
      <c r="G286" s="2"/>
      <c r="H286" s="2"/>
      <c r="I286" s="2"/>
      <c r="J286" s="2"/>
      <c r="K286" s="2"/>
      <c r="L286" s="2"/>
      <c r="M286" s="2"/>
      <c r="N286" s="2"/>
      <c r="O286" s="2"/>
      <c r="P286" s="2"/>
      <c r="Q286" s="2"/>
      <c r="R286" s="2"/>
      <c r="S286" s="2"/>
      <c r="T286" s="2"/>
      <c r="U286" s="2"/>
      <c r="V286" s="2"/>
      <c r="W286" s="2"/>
      <c r="X286" s="2"/>
      <c r="Y286" s="2"/>
    </row>
    <row r="287" spans="2:25" ht="15.75" customHeight="1">
      <c r="B287" s="2"/>
      <c r="C287" s="2"/>
      <c r="D287" s="1"/>
      <c r="E287" s="6"/>
      <c r="F287" s="2"/>
      <c r="G287" s="2"/>
      <c r="H287" s="2"/>
      <c r="I287" s="2"/>
      <c r="J287" s="2"/>
      <c r="K287" s="2"/>
      <c r="L287" s="2"/>
      <c r="M287" s="2"/>
      <c r="N287" s="2"/>
      <c r="O287" s="2"/>
      <c r="P287" s="2"/>
      <c r="Q287" s="2"/>
      <c r="R287" s="2"/>
      <c r="S287" s="2"/>
      <c r="T287" s="2"/>
      <c r="U287" s="2"/>
      <c r="V287" s="2"/>
      <c r="W287" s="2"/>
      <c r="X287" s="2"/>
      <c r="Y287" s="2"/>
    </row>
    <row r="288" spans="2:25" ht="15.75" customHeight="1">
      <c r="B288" s="2"/>
      <c r="C288" s="2"/>
      <c r="D288" s="1"/>
      <c r="E288" s="6"/>
      <c r="F288" s="2"/>
      <c r="G288" s="2"/>
      <c r="H288" s="2"/>
      <c r="I288" s="2"/>
      <c r="J288" s="2"/>
      <c r="K288" s="2"/>
      <c r="L288" s="2"/>
      <c r="M288" s="2"/>
      <c r="N288" s="2"/>
      <c r="O288" s="2"/>
      <c r="P288" s="2"/>
      <c r="Q288" s="2"/>
      <c r="R288" s="2"/>
      <c r="S288" s="2"/>
      <c r="T288" s="2"/>
      <c r="U288" s="2"/>
      <c r="V288" s="2"/>
      <c r="W288" s="2"/>
      <c r="X288" s="2"/>
      <c r="Y288" s="2"/>
    </row>
    <row r="289" spans="2:25" ht="15.75" customHeight="1">
      <c r="B289" s="2"/>
      <c r="C289" s="2"/>
      <c r="D289" s="1"/>
      <c r="E289" s="6"/>
      <c r="F289" s="2"/>
      <c r="G289" s="2"/>
      <c r="H289" s="2"/>
      <c r="I289" s="2"/>
      <c r="J289" s="2"/>
      <c r="K289" s="2"/>
      <c r="L289" s="2"/>
      <c r="M289" s="2"/>
      <c r="N289" s="2"/>
      <c r="O289" s="2"/>
      <c r="P289" s="2"/>
      <c r="Q289" s="2"/>
      <c r="R289" s="2"/>
      <c r="S289" s="2"/>
      <c r="T289" s="2"/>
      <c r="U289" s="2"/>
      <c r="V289" s="2"/>
      <c r="W289" s="2"/>
      <c r="X289" s="2"/>
      <c r="Y289" s="2"/>
    </row>
    <row r="290" spans="2:25" ht="15.75" customHeight="1">
      <c r="B290" s="2"/>
      <c r="C290" s="2"/>
      <c r="D290" s="1"/>
      <c r="E290" s="6"/>
      <c r="F290" s="2"/>
      <c r="G290" s="2"/>
      <c r="H290" s="2"/>
      <c r="I290" s="2"/>
      <c r="J290" s="2"/>
      <c r="K290" s="2"/>
      <c r="L290" s="2"/>
      <c r="M290" s="2"/>
      <c r="N290" s="2"/>
      <c r="O290" s="2"/>
      <c r="P290" s="2"/>
      <c r="Q290" s="2"/>
      <c r="R290" s="2"/>
      <c r="S290" s="2"/>
      <c r="T290" s="2"/>
      <c r="U290" s="2"/>
      <c r="V290" s="2"/>
      <c r="W290" s="2"/>
      <c r="X290" s="2"/>
      <c r="Y290" s="2"/>
    </row>
    <row r="291" spans="2:25" ht="15.75" customHeight="1">
      <c r="B291" s="2"/>
      <c r="C291" s="2"/>
      <c r="D291" s="1"/>
      <c r="E291" s="6"/>
      <c r="F291" s="2"/>
      <c r="G291" s="2"/>
      <c r="H291" s="2"/>
      <c r="I291" s="2"/>
      <c r="J291" s="2"/>
      <c r="K291" s="2"/>
      <c r="L291" s="2"/>
      <c r="M291" s="2"/>
      <c r="N291" s="2"/>
      <c r="O291" s="2"/>
      <c r="P291" s="2"/>
      <c r="Q291" s="2"/>
      <c r="R291" s="2"/>
      <c r="S291" s="2"/>
      <c r="T291" s="2"/>
      <c r="U291" s="2"/>
      <c r="V291" s="2"/>
      <c r="W291" s="2"/>
      <c r="X291" s="2"/>
      <c r="Y291" s="2"/>
    </row>
    <row r="292" spans="2:25" ht="15.75" customHeight="1">
      <c r="B292" s="2"/>
      <c r="C292" s="2"/>
      <c r="D292" s="1"/>
      <c r="E292" s="6"/>
      <c r="F292" s="2"/>
      <c r="G292" s="2"/>
      <c r="H292" s="2"/>
      <c r="I292" s="2"/>
      <c r="J292" s="2"/>
      <c r="K292" s="2"/>
      <c r="L292" s="2"/>
      <c r="M292" s="2"/>
      <c r="N292" s="2"/>
      <c r="O292" s="2"/>
      <c r="P292" s="2"/>
      <c r="Q292" s="2"/>
      <c r="R292" s="2"/>
      <c r="S292" s="2"/>
      <c r="T292" s="2"/>
      <c r="U292" s="2"/>
      <c r="V292" s="2"/>
      <c r="W292" s="2"/>
      <c r="X292" s="2"/>
      <c r="Y292" s="2"/>
    </row>
    <row r="293" spans="2:25" ht="15.75" customHeight="1">
      <c r="B293" s="2"/>
      <c r="C293" s="2"/>
      <c r="D293" s="1"/>
      <c r="E293" s="6"/>
      <c r="F293" s="2"/>
      <c r="G293" s="2"/>
      <c r="H293" s="2"/>
      <c r="I293" s="2"/>
      <c r="J293" s="2"/>
      <c r="K293" s="2"/>
      <c r="L293" s="2"/>
      <c r="M293" s="2"/>
      <c r="N293" s="2"/>
      <c r="O293" s="2"/>
      <c r="P293" s="2"/>
      <c r="Q293" s="2"/>
      <c r="R293" s="2"/>
      <c r="S293" s="2"/>
      <c r="T293" s="2"/>
      <c r="U293" s="2"/>
      <c r="V293" s="2"/>
      <c r="W293" s="2"/>
      <c r="X293" s="2"/>
      <c r="Y293" s="2"/>
    </row>
    <row r="294" spans="2:25" ht="15.75" customHeight="1">
      <c r="B294" s="2"/>
      <c r="C294" s="2"/>
      <c r="D294" s="1"/>
      <c r="E294" s="6"/>
      <c r="F294" s="2"/>
      <c r="G294" s="2"/>
      <c r="H294" s="2"/>
      <c r="I294" s="2"/>
      <c r="J294" s="2"/>
      <c r="K294" s="2"/>
      <c r="L294" s="2"/>
      <c r="M294" s="2"/>
      <c r="N294" s="2"/>
      <c r="O294" s="2"/>
      <c r="P294" s="2"/>
      <c r="Q294" s="2"/>
      <c r="R294" s="2"/>
      <c r="S294" s="2"/>
      <c r="T294" s="2"/>
      <c r="U294" s="2"/>
      <c r="V294" s="2"/>
      <c r="W294" s="2"/>
      <c r="X294" s="2"/>
      <c r="Y294" s="2"/>
    </row>
    <row r="295" spans="2:25" ht="15.75" customHeight="1">
      <c r="B295" s="2"/>
      <c r="C295" s="2"/>
      <c r="D295" s="1"/>
      <c r="E295" s="6"/>
      <c r="F295" s="2"/>
      <c r="G295" s="2"/>
      <c r="H295" s="2"/>
      <c r="I295" s="2"/>
      <c r="J295" s="2"/>
      <c r="K295" s="2"/>
      <c r="L295" s="2"/>
      <c r="M295" s="2"/>
      <c r="N295" s="2"/>
      <c r="O295" s="2"/>
      <c r="P295" s="2"/>
      <c r="Q295" s="2"/>
      <c r="R295" s="2"/>
      <c r="S295" s="2"/>
      <c r="T295" s="2"/>
      <c r="U295" s="2"/>
      <c r="V295" s="2"/>
      <c r="W295" s="2"/>
      <c r="X295" s="2"/>
      <c r="Y295" s="2"/>
    </row>
    <row r="296" spans="2:25" ht="15.75" customHeight="1">
      <c r="B296" s="2"/>
      <c r="C296" s="2"/>
      <c r="D296" s="1"/>
      <c r="E296" s="6"/>
      <c r="F296" s="2"/>
      <c r="G296" s="2"/>
      <c r="H296" s="2"/>
      <c r="I296" s="2"/>
      <c r="J296" s="2"/>
      <c r="K296" s="2"/>
      <c r="L296" s="2"/>
      <c r="M296" s="2"/>
      <c r="N296" s="2"/>
      <c r="O296" s="2"/>
      <c r="P296" s="2"/>
      <c r="Q296" s="2"/>
      <c r="R296" s="2"/>
      <c r="S296" s="2"/>
      <c r="T296" s="2"/>
      <c r="U296" s="2"/>
      <c r="V296" s="2"/>
      <c r="W296" s="2"/>
      <c r="X296" s="2"/>
      <c r="Y296" s="2"/>
    </row>
    <row r="297" spans="2:25" ht="15.75" customHeight="1">
      <c r="B297" s="2"/>
      <c r="C297" s="2"/>
      <c r="D297" s="1"/>
      <c r="E297" s="6"/>
      <c r="F297" s="2"/>
      <c r="G297" s="2"/>
      <c r="H297" s="2"/>
      <c r="I297" s="2"/>
      <c r="J297" s="2"/>
      <c r="K297" s="2"/>
      <c r="L297" s="2"/>
      <c r="M297" s="2"/>
      <c r="N297" s="2"/>
      <c r="O297" s="2"/>
      <c r="P297" s="2"/>
      <c r="Q297" s="2"/>
      <c r="R297" s="2"/>
      <c r="S297" s="2"/>
      <c r="T297" s="2"/>
      <c r="U297" s="2"/>
      <c r="V297" s="2"/>
      <c r="W297" s="2"/>
      <c r="X297" s="2"/>
      <c r="Y297" s="2"/>
    </row>
    <row r="298" spans="2:25" ht="15.75" customHeight="1">
      <c r="B298" s="2"/>
      <c r="C298" s="2"/>
      <c r="D298" s="1"/>
      <c r="E298" s="6"/>
      <c r="F298" s="2"/>
      <c r="G298" s="2"/>
      <c r="H298" s="2"/>
      <c r="I298" s="2"/>
      <c r="J298" s="2"/>
      <c r="K298" s="2"/>
      <c r="L298" s="2"/>
      <c r="M298" s="2"/>
      <c r="N298" s="2"/>
      <c r="O298" s="2"/>
      <c r="P298" s="2"/>
      <c r="Q298" s="2"/>
      <c r="R298" s="2"/>
      <c r="S298" s="2"/>
      <c r="T298" s="2"/>
      <c r="U298" s="2"/>
      <c r="V298" s="2"/>
      <c r="W298" s="2"/>
      <c r="X298" s="2"/>
      <c r="Y298" s="2"/>
    </row>
    <row r="299" spans="2:25" ht="15.75" customHeight="1">
      <c r="B299" s="2"/>
      <c r="C299" s="2"/>
      <c r="D299" s="1"/>
      <c r="E299" s="6"/>
      <c r="F299" s="2"/>
      <c r="G299" s="2"/>
      <c r="H299" s="2"/>
      <c r="I299" s="2"/>
      <c r="J299" s="2"/>
      <c r="K299" s="2"/>
      <c r="L299" s="2"/>
      <c r="M299" s="2"/>
      <c r="N299" s="2"/>
      <c r="O299" s="2"/>
      <c r="P299" s="2"/>
      <c r="Q299" s="2"/>
      <c r="R299" s="2"/>
      <c r="S299" s="2"/>
      <c r="T299" s="2"/>
      <c r="U299" s="2"/>
      <c r="V299" s="2"/>
      <c r="W299" s="2"/>
      <c r="X299" s="2"/>
      <c r="Y299" s="2"/>
    </row>
    <row r="300" spans="2:25" ht="15.75" customHeight="1">
      <c r="B300" s="2"/>
      <c r="C300" s="2"/>
      <c r="D300" s="1"/>
      <c r="E300" s="6"/>
      <c r="F300" s="2"/>
      <c r="G300" s="2"/>
      <c r="H300" s="2"/>
      <c r="I300" s="2"/>
      <c r="J300" s="2"/>
      <c r="K300" s="2"/>
      <c r="L300" s="2"/>
      <c r="M300" s="2"/>
      <c r="N300" s="2"/>
      <c r="O300" s="2"/>
      <c r="P300" s="2"/>
      <c r="Q300" s="2"/>
      <c r="R300" s="2"/>
      <c r="S300" s="2"/>
      <c r="T300" s="2"/>
      <c r="U300" s="2"/>
      <c r="V300" s="2"/>
      <c r="W300" s="2"/>
      <c r="X300" s="2"/>
      <c r="Y300" s="2"/>
    </row>
    <row r="301" spans="2:25" ht="15.75" customHeight="1">
      <c r="B301" s="2"/>
      <c r="C301" s="2"/>
      <c r="D301" s="1"/>
      <c r="E301" s="6"/>
      <c r="F301" s="2"/>
      <c r="G301" s="2"/>
      <c r="H301" s="2"/>
      <c r="I301" s="2"/>
      <c r="J301" s="2"/>
      <c r="K301" s="2"/>
      <c r="L301" s="2"/>
      <c r="M301" s="2"/>
      <c r="N301" s="2"/>
      <c r="O301" s="2"/>
      <c r="P301" s="2"/>
      <c r="Q301" s="2"/>
      <c r="R301" s="2"/>
      <c r="S301" s="2"/>
      <c r="T301" s="2"/>
      <c r="U301" s="2"/>
      <c r="V301" s="2"/>
      <c r="W301" s="2"/>
      <c r="X301" s="2"/>
      <c r="Y301" s="2"/>
    </row>
    <row r="302" spans="2:25" ht="15.75" customHeight="1">
      <c r="B302" s="2"/>
      <c r="C302" s="2"/>
      <c r="D302" s="1"/>
      <c r="E302" s="6"/>
      <c r="F302" s="2"/>
      <c r="G302" s="2"/>
      <c r="H302" s="2"/>
      <c r="I302" s="2"/>
      <c r="J302" s="2"/>
      <c r="K302" s="2"/>
      <c r="L302" s="2"/>
      <c r="M302" s="2"/>
      <c r="N302" s="2"/>
      <c r="O302" s="2"/>
      <c r="P302" s="2"/>
      <c r="Q302" s="2"/>
      <c r="R302" s="2"/>
      <c r="S302" s="2"/>
      <c r="T302" s="2"/>
      <c r="U302" s="2"/>
      <c r="V302" s="2"/>
      <c r="W302" s="2"/>
      <c r="X302" s="2"/>
      <c r="Y302" s="2"/>
    </row>
    <row r="303" spans="2:25" ht="15.75" customHeight="1">
      <c r="B303" s="2"/>
      <c r="C303" s="2"/>
      <c r="D303" s="1"/>
      <c r="E303" s="6"/>
      <c r="F303" s="2"/>
      <c r="G303" s="2"/>
      <c r="H303" s="2"/>
      <c r="I303" s="2"/>
      <c r="J303" s="2"/>
      <c r="K303" s="2"/>
      <c r="L303" s="2"/>
      <c r="M303" s="2"/>
      <c r="N303" s="2"/>
      <c r="O303" s="2"/>
      <c r="P303" s="2"/>
      <c r="Q303" s="2"/>
      <c r="R303" s="2"/>
      <c r="S303" s="2"/>
      <c r="T303" s="2"/>
      <c r="U303" s="2"/>
      <c r="V303" s="2"/>
      <c r="W303" s="2"/>
      <c r="X303" s="2"/>
      <c r="Y303" s="2"/>
    </row>
    <row r="304" spans="2:25" ht="15.75" customHeight="1">
      <c r="B304" s="2"/>
      <c r="C304" s="2"/>
      <c r="D304" s="1"/>
      <c r="E304" s="6"/>
      <c r="F304" s="2"/>
      <c r="G304" s="2"/>
      <c r="H304" s="2"/>
      <c r="I304" s="2"/>
      <c r="J304" s="2"/>
      <c r="K304" s="2"/>
      <c r="L304" s="2"/>
      <c r="M304" s="2"/>
      <c r="N304" s="2"/>
      <c r="O304" s="2"/>
      <c r="P304" s="2"/>
      <c r="Q304" s="2"/>
      <c r="R304" s="2"/>
      <c r="S304" s="2"/>
      <c r="T304" s="2"/>
      <c r="U304" s="2"/>
      <c r="V304" s="2"/>
      <c r="W304" s="2"/>
      <c r="X304" s="2"/>
      <c r="Y304" s="2"/>
    </row>
    <row r="305" spans="2:25" ht="15.75" customHeight="1">
      <c r="B305" s="2"/>
      <c r="C305" s="2"/>
      <c r="D305" s="1"/>
      <c r="E305" s="6"/>
      <c r="F305" s="2"/>
      <c r="G305" s="2"/>
      <c r="H305" s="2"/>
      <c r="I305" s="2"/>
      <c r="J305" s="2"/>
      <c r="K305" s="2"/>
      <c r="L305" s="2"/>
      <c r="M305" s="2"/>
      <c r="N305" s="2"/>
      <c r="O305" s="2"/>
      <c r="P305" s="2"/>
      <c r="Q305" s="2"/>
      <c r="R305" s="2"/>
      <c r="S305" s="2"/>
      <c r="T305" s="2"/>
      <c r="U305" s="2"/>
      <c r="V305" s="2"/>
      <c r="W305" s="2"/>
      <c r="X305" s="2"/>
      <c r="Y305" s="2"/>
    </row>
    <row r="306" spans="2:25" ht="15.75" customHeight="1">
      <c r="B306" s="2"/>
      <c r="C306" s="2"/>
      <c r="D306" s="1"/>
      <c r="E306" s="6"/>
      <c r="F306" s="2"/>
      <c r="G306" s="2"/>
      <c r="H306" s="2"/>
      <c r="I306" s="2"/>
      <c r="J306" s="2"/>
      <c r="K306" s="2"/>
      <c r="L306" s="2"/>
      <c r="M306" s="2"/>
      <c r="N306" s="2"/>
      <c r="O306" s="2"/>
      <c r="P306" s="2"/>
      <c r="Q306" s="2"/>
      <c r="R306" s="2"/>
      <c r="S306" s="2"/>
      <c r="T306" s="2"/>
      <c r="U306" s="2"/>
      <c r="V306" s="2"/>
      <c r="W306" s="2"/>
      <c r="X306" s="2"/>
      <c r="Y306" s="2"/>
    </row>
    <row r="307" spans="2:25" ht="15.75" customHeight="1">
      <c r="B307" s="2"/>
      <c r="C307" s="2"/>
      <c r="D307" s="1"/>
      <c r="E307" s="6"/>
      <c r="F307" s="2"/>
      <c r="G307" s="2"/>
      <c r="H307" s="2"/>
      <c r="I307" s="2"/>
      <c r="J307" s="2"/>
      <c r="K307" s="2"/>
      <c r="L307" s="2"/>
      <c r="M307" s="2"/>
      <c r="N307" s="2"/>
      <c r="O307" s="2"/>
      <c r="P307" s="2"/>
      <c r="Q307" s="2"/>
      <c r="R307" s="2"/>
      <c r="S307" s="2"/>
      <c r="T307" s="2"/>
      <c r="U307" s="2"/>
      <c r="V307" s="2"/>
      <c r="W307" s="2"/>
      <c r="X307" s="2"/>
      <c r="Y307" s="2"/>
    </row>
    <row r="308" spans="2:25" ht="15.75" customHeight="1">
      <c r="B308" s="2"/>
      <c r="C308" s="2"/>
      <c r="D308" s="1"/>
      <c r="E308" s="6"/>
      <c r="F308" s="2"/>
      <c r="G308" s="2"/>
      <c r="H308" s="2"/>
      <c r="I308" s="2"/>
      <c r="J308" s="2"/>
      <c r="K308" s="2"/>
      <c r="L308" s="2"/>
      <c r="M308" s="2"/>
      <c r="N308" s="2"/>
      <c r="O308" s="2"/>
      <c r="P308" s="2"/>
      <c r="Q308" s="2"/>
      <c r="R308" s="2"/>
      <c r="S308" s="2"/>
      <c r="T308" s="2"/>
      <c r="U308" s="2"/>
      <c r="V308" s="2"/>
      <c r="W308" s="2"/>
      <c r="X308" s="2"/>
      <c r="Y308" s="2"/>
    </row>
    <row r="309" spans="2:25" ht="15.75" customHeight="1">
      <c r="B309" s="2"/>
      <c r="C309" s="2"/>
      <c r="D309" s="1"/>
      <c r="E309" s="6"/>
      <c r="F309" s="2"/>
      <c r="G309" s="2"/>
      <c r="H309" s="2"/>
      <c r="I309" s="2"/>
      <c r="J309" s="2"/>
      <c r="K309" s="2"/>
      <c r="L309" s="2"/>
      <c r="M309" s="2"/>
      <c r="N309" s="2"/>
      <c r="O309" s="2"/>
      <c r="P309" s="2"/>
      <c r="Q309" s="2"/>
      <c r="R309" s="2"/>
      <c r="S309" s="2"/>
      <c r="T309" s="2"/>
      <c r="U309" s="2"/>
      <c r="V309" s="2"/>
      <c r="W309" s="2"/>
      <c r="X309" s="2"/>
      <c r="Y309" s="2"/>
    </row>
    <row r="310" spans="2:25" ht="15.75" customHeight="1">
      <c r="B310" s="2"/>
      <c r="C310" s="2"/>
      <c r="D310" s="1"/>
      <c r="E310" s="6"/>
      <c r="F310" s="2"/>
      <c r="G310" s="2"/>
      <c r="H310" s="2"/>
      <c r="I310" s="2"/>
      <c r="J310" s="2"/>
      <c r="K310" s="2"/>
      <c r="L310" s="2"/>
      <c r="M310" s="2"/>
      <c r="N310" s="2"/>
      <c r="O310" s="2"/>
      <c r="P310" s="2"/>
      <c r="Q310" s="2"/>
      <c r="R310" s="2"/>
      <c r="S310" s="2"/>
      <c r="T310" s="2"/>
      <c r="U310" s="2"/>
      <c r="V310" s="2"/>
      <c r="W310" s="2"/>
      <c r="X310" s="2"/>
      <c r="Y310" s="2"/>
    </row>
    <row r="311" spans="2:25" ht="15.75" customHeight="1">
      <c r="B311" s="2"/>
      <c r="C311" s="2"/>
      <c r="D311" s="1"/>
      <c r="E311" s="6"/>
      <c r="F311" s="2"/>
      <c r="G311" s="2"/>
      <c r="H311" s="2"/>
      <c r="I311" s="2"/>
      <c r="J311" s="2"/>
      <c r="K311" s="2"/>
      <c r="L311" s="2"/>
      <c r="M311" s="2"/>
      <c r="N311" s="2"/>
      <c r="O311" s="2"/>
      <c r="P311" s="2"/>
      <c r="Q311" s="2"/>
      <c r="R311" s="2"/>
      <c r="S311" s="2"/>
      <c r="T311" s="2"/>
      <c r="U311" s="2"/>
      <c r="V311" s="2"/>
      <c r="W311" s="2"/>
      <c r="X311" s="2"/>
      <c r="Y311" s="2"/>
    </row>
    <row r="312" spans="2:25" ht="15.75" customHeight="1">
      <c r="B312" s="2"/>
      <c r="C312" s="2"/>
      <c r="D312" s="1"/>
      <c r="E312" s="6"/>
      <c r="F312" s="2"/>
      <c r="G312" s="2"/>
      <c r="H312" s="2"/>
      <c r="I312" s="2"/>
      <c r="J312" s="2"/>
      <c r="K312" s="2"/>
      <c r="L312" s="2"/>
      <c r="M312" s="2"/>
      <c r="N312" s="2"/>
      <c r="O312" s="2"/>
      <c r="P312" s="2"/>
      <c r="Q312" s="2"/>
      <c r="R312" s="2"/>
      <c r="S312" s="2"/>
      <c r="T312" s="2"/>
      <c r="U312" s="2"/>
      <c r="V312" s="2"/>
      <c r="W312" s="2"/>
      <c r="X312" s="2"/>
      <c r="Y312" s="2"/>
    </row>
    <row r="313" spans="2:25" ht="15.75" customHeight="1">
      <c r="B313" s="2"/>
      <c r="C313" s="2"/>
      <c r="D313" s="1"/>
      <c r="E313" s="6"/>
      <c r="F313" s="2"/>
      <c r="G313" s="2"/>
      <c r="H313" s="2"/>
      <c r="I313" s="2"/>
      <c r="J313" s="2"/>
      <c r="K313" s="2"/>
      <c r="L313" s="2"/>
      <c r="M313" s="2"/>
      <c r="N313" s="2"/>
      <c r="O313" s="2"/>
      <c r="P313" s="2"/>
      <c r="Q313" s="2"/>
      <c r="R313" s="2"/>
      <c r="S313" s="2"/>
      <c r="T313" s="2"/>
      <c r="U313" s="2"/>
      <c r="V313" s="2"/>
      <c r="W313" s="2"/>
      <c r="X313" s="2"/>
      <c r="Y313" s="2"/>
    </row>
    <row r="314" spans="2:25" ht="15.75" customHeight="1">
      <c r="B314" s="2"/>
      <c r="C314" s="2"/>
      <c r="D314" s="1"/>
      <c r="E314" s="6"/>
      <c r="F314" s="2"/>
      <c r="G314" s="2"/>
      <c r="H314" s="2"/>
      <c r="I314" s="2"/>
      <c r="J314" s="2"/>
      <c r="K314" s="2"/>
      <c r="L314" s="2"/>
      <c r="M314" s="2"/>
      <c r="N314" s="2"/>
      <c r="O314" s="2"/>
      <c r="P314" s="2"/>
      <c r="Q314" s="2"/>
      <c r="R314" s="2"/>
      <c r="S314" s="2"/>
      <c r="T314" s="2"/>
      <c r="U314" s="2"/>
      <c r="V314" s="2"/>
      <c r="W314" s="2"/>
      <c r="X314" s="2"/>
      <c r="Y314" s="2"/>
    </row>
    <row r="315" spans="2:25" ht="15.75" customHeight="1">
      <c r="B315" s="2"/>
      <c r="C315" s="2"/>
      <c r="D315" s="1"/>
      <c r="E315" s="6"/>
      <c r="F315" s="2"/>
      <c r="G315" s="2"/>
      <c r="H315" s="2"/>
      <c r="I315" s="2"/>
      <c r="J315" s="2"/>
      <c r="K315" s="2"/>
      <c r="L315" s="2"/>
      <c r="M315" s="2"/>
      <c r="N315" s="2"/>
      <c r="O315" s="2"/>
      <c r="P315" s="2"/>
      <c r="Q315" s="2"/>
      <c r="R315" s="2"/>
      <c r="S315" s="2"/>
      <c r="T315" s="2"/>
      <c r="U315" s="2"/>
      <c r="V315" s="2"/>
      <c r="W315" s="2"/>
      <c r="X315" s="2"/>
      <c r="Y315" s="2"/>
    </row>
    <row r="316" spans="2:25" ht="15.75" customHeight="1">
      <c r="B316" s="2"/>
      <c r="C316" s="2"/>
      <c r="D316" s="1"/>
      <c r="E316" s="6"/>
      <c r="F316" s="2"/>
      <c r="G316" s="2"/>
      <c r="H316" s="2"/>
      <c r="I316" s="2"/>
      <c r="J316" s="2"/>
      <c r="K316" s="2"/>
      <c r="L316" s="2"/>
      <c r="M316" s="2"/>
      <c r="N316" s="2"/>
      <c r="O316" s="2"/>
      <c r="P316" s="2"/>
      <c r="Q316" s="2"/>
      <c r="R316" s="2"/>
      <c r="S316" s="2"/>
      <c r="T316" s="2"/>
      <c r="U316" s="2"/>
      <c r="V316" s="2"/>
      <c r="W316" s="2"/>
      <c r="X316" s="2"/>
      <c r="Y316" s="2"/>
    </row>
    <row r="317" spans="2:25" ht="15.75" customHeight="1">
      <c r="B317" s="2"/>
      <c r="C317" s="2"/>
      <c r="D317" s="1"/>
      <c r="E317" s="6"/>
      <c r="F317" s="2"/>
      <c r="G317" s="2"/>
      <c r="H317" s="2"/>
      <c r="I317" s="2"/>
      <c r="J317" s="2"/>
      <c r="K317" s="2"/>
      <c r="L317" s="2"/>
      <c r="M317" s="2"/>
      <c r="N317" s="2"/>
      <c r="O317" s="2"/>
      <c r="P317" s="2"/>
      <c r="Q317" s="2"/>
      <c r="R317" s="2"/>
      <c r="S317" s="2"/>
      <c r="T317" s="2"/>
      <c r="U317" s="2"/>
      <c r="V317" s="2"/>
      <c r="W317" s="2"/>
      <c r="X317" s="2"/>
      <c r="Y317" s="2"/>
    </row>
    <row r="318" spans="2:25" ht="15.75" customHeight="1">
      <c r="B318" s="2"/>
      <c r="C318" s="2"/>
      <c r="D318" s="1"/>
      <c r="E318" s="6"/>
      <c r="F318" s="2"/>
      <c r="G318" s="2"/>
      <c r="H318" s="2"/>
      <c r="I318" s="2"/>
      <c r="J318" s="2"/>
      <c r="K318" s="2"/>
      <c r="L318" s="2"/>
      <c r="M318" s="2"/>
      <c r="N318" s="2"/>
      <c r="O318" s="2"/>
      <c r="P318" s="2"/>
      <c r="Q318" s="2"/>
      <c r="R318" s="2"/>
      <c r="S318" s="2"/>
      <c r="T318" s="2"/>
      <c r="U318" s="2"/>
      <c r="V318" s="2"/>
      <c r="W318" s="2"/>
      <c r="X318" s="2"/>
      <c r="Y318" s="2"/>
    </row>
    <row r="319" spans="2:25" ht="15.75" customHeight="1">
      <c r="B319" s="2"/>
      <c r="C319" s="2"/>
      <c r="D319" s="1"/>
      <c r="E319" s="6"/>
      <c r="F319" s="2"/>
      <c r="G319" s="2"/>
      <c r="H319" s="2"/>
      <c r="I319" s="2"/>
      <c r="J319" s="2"/>
      <c r="K319" s="2"/>
      <c r="L319" s="2"/>
      <c r="M319" s="2"/>
      <c r="N319" s="2"/>
      <c r="O319" s="2"/>
      <c r="P319" s="2"/>
      <c r="Q319" s="2"/>
      <c r="R319" s="2"/>
      <c r="S319" s="2"/>
      <c r="T319" s="2"/>
      <c r="U319" s="2"/>
      <c r="V319" s="2"/>
      <c r="W319" s="2"/>
      <c r="X319" s="2"/>
      <c r="Y319" s="2"/>
    </row>
    <row r="320" spans="2:25" ht="15.75" customHeight="1">
      <c r="B320" s="2"/>
      <c r="C320" s="2"/>
      <c r="D320" s="1"/>
      <c r="E320" s="6"/>
      <c r="F320" s="2"/>
      <c r="G320" s="2"/>
      <c r="H320" s="2"/>
      <c r="I320" s="2"/>
      <c r="J320" s="2"/>
      <c r="K320" s="2"/>
      <c r="L320" s="2"/>
      <c r="M320" s="2"/>
      <c r="N320" s="2"/>
      <c r="O320" s="2"/>
      <c r="P320" s="2"/>
      <c r="Q320" s="2"/>
      <c r="R320" s="2"/>
      <c r="S320" s="2"/>
      <c r="T320" s="2"/>
      <c r="U320" s="2"/>
      <c r="V320" s="2"/>
      <c r="W320" s="2"/>
      <c r="X320" s="2"/>
      <c r="Y320" s="2"/>
    </row>
    <row r="321" spans="2:25" ht="15.75" customHeight="1">
      <c r="B321" s="2"/>
      <c r="C321" s="2"/>
      <c r="D321" s="1"/>
      <c r="E321" s="6"/>
      <c r="F321" s="2"/>
      <c r="G321" s="2"/>
      <c r="H321" s="2"/>
      <c r="I321" s="2"/>
      <c r="J321" s="2"/>
      <c r="K321" s="2"/>
      <c r="L321" s="2"/>
      <c r="M321" s="2"/>
      <c r="N321" s="2"/>
      <c r="O321" s="2"/>
      <c r="P321" s="2"/>
      <c r="Q321" s="2"/>
      <c r="R321" s="2"/>
      <c r="S321" s="2"/>
      <c r="T321" s="2"/>
      <c r="U321" s="2"/>
      <c r="V321" s="2"/>
      <c r="W321" s="2"/>
      <c r="X321" s="2"/>
      <c r="Y321" s="2"/>
    </row>
    <row r="322" spans="2:25" ht="15.75" customHeight="1">
      <c r="B322" s="2"/>
      <c r="C322" s="2"/>
      <c r="D322" s="1"/>
      <c r="E322" s="6"/>
      <c r="F322" s="2"/>
      <c r="G322" s="2"/>
      <c r="H322" s="2"/>
      <c r="I322" s="2"/>
      <c r="J322" s="2"/>
      <c r="K322" s="2"/>
      <c r="L322" s="2"/>
      <c r="M322" s="2"/>
      <c r="N322" s="2"/>
      <c r="O322" s="2"/>
      <c r="P322" s="2"/>
      <c r="Q322" s="2"/>
      <c r="R322" s="2"/>
      <c r="S322" s="2"/>
      <c r="T322" s="2"/>
      <c r="U322" s="2"/>
      <c r="V322" s="2"/>
      <c r="W322" s="2"/>
      <c r="X322" s="2"/>
      <c r="Y322" s="2"/>
    </row>
    <row r="323" spans="2:25" ht="15.75" customHeight="1">
      <c r="B323" s="2"/>
      <c r="C323" s="2"/>
      <c r="D323" s="1"/>
      <c r="E323" s="6"/>
      <c r="F323" s="2"/>
      <c r="G323" s="2"/>
      <c r="H323" s="2"/>
      <c r="I323" s="2"/>
      <c r="J323" s="2"/>
      <c r="K323" s="2"/>
      <c r="L323" s="2"/>
      <c r="M323" s="2"/>
      <c r="N323" s="2"/>
      <c r="O323" s="2"/>
      <c r="P323" s="2"/>
      <c r="Q323" s="2"/>
      <c r="R323" s="2"/>
      <c r="S323" s="2"/>
      <c r="T323" s="2"/>
      <c r="U323" s="2"/>
      <c r="V323" s="2"/>
      <c r="W323" s="2"/>
      <c r="X323" s="2"/>
      <c r="Y323" s="2"/>
    </row>
    <row r="324" spans="2:25" ht="15.75" customHeight="1">
      <c r="B324" s="2"/>
      <c r="C324" s="2"/>
      <c r="D324" s="1"/>
      <c r="E324" s="6"/>
      <c r="F324" s="2"/>
      <c r="G324" s="2"/>
      <c r="H324" s="2"/>
      <c r="I324" s="2"/>
      <c r="J324" s="2"/>
      <c r="K324" s="2"/>
      <c r="L324" s="2"/>
      <c r="M324" s="2"/>
      <c r="N324" s="2"/>
      <c r="O324" s="2"/>
      <c r="P324" s="2"/>
      <c r="Q324" s="2"/>
      <c r="R324" s="2"/>
      <c r="S324" s="2"/>
      <c r="T324" s="2"/>
      <c r="U324" s="2"/>
      <c r="V324" s="2"/>
      <c r="W324" s="2"/>
      <c r="X324" s="2"/>
      <c r="Y324" s="2"/>
    </row>
    <row r="325" spans="2:25" ht="15.75" customHeight="1">
      <c r="B325" s="2"/>
      <c r="C325" s="2"/>
      <c r="D325" s="1"/>
      <c r="E325" s="6"/>
      <c r="F325" s="2"/>
      <c r="G325" s="2"/>
      <c r="H325" s="2"/>
      <c r="I325" s="2"/>
      <c r="J325" s="2"/>
      <c r="K325" s="2"/>
      <c r="L325" s="2"/>
      <c r="M325" s="2"/>
      <c r="N325" s="2"/>
      <c r="O325" s="2"/>
      <c r="P325" s="2"/>
      <c r="Q325" s="2"/>
      <c r="R325" s="2"/>
      <c r="S325" s="2"/>
      <c r="T325" s="2"/>
      <c r="U325" s="2"/>
      <c r="V325" s="2"/>
      <c r="W325" s="2"/>
      <c r="X325" s="2"/>
      <c r="Y325" s="2"/>
    </row>
    <row r="326" spans="2:25" ht="15.75" customHeight="1">
      <c r="B326" s="2"/>
      <c r="C326" s="2"/>
      <c r="D326" s="1"/>
      <c r="E326" s="6"/>
      <c r="F326" s="2"/>
      <c r="G326" s="2"/>
      <c r="H326" s="2"/>
      <c r="I326" s="2"/>
      <c r="J326" s="2"/>
      <c r="K326" s="2"/>
      <c r="L326" s="2"/>
      <c r="M326" s="2"/>
      <c r="N326" s="2"/>
      <c r="O326" s="2"/>
      <c r="P326" s="2"/>
      <c r="Q326" s="2"/>
      <c r="R326" s="2"/>
      <c r="S326" s="2"/>
      <c r="T326" s="2"/>
      <c r="U326" s="2"/>
      <c r="V326" s="2"/>
      <c r="W326" s="2"/>
      <c r="X326" s="2"/>
      <c r="Y326" s="2"/>
    </row>
    <row r="327" spans="2:25" ht="15.75" customHeight="1">
      <c r="B327" s="2"/>
      <c r="C327" s="2"/>
      <c r="D327" s="1"/>
      <c r="E327" s="6"/>
      <c r="F327" s="2"/>
      <c r="G327" s="2"/>
      <c r="H327" s="2"/>
      <c r="I327" s="2"/>
      <c r="J327" s="2"/>
      <c r="K327" s="2"/>
      <c r="L327" s="2"/>
      <c r="M327" s="2"/>
      <c r="N327" s="2"/>
      <c r="O327" s="2"/>
      <c r="P327" s="2"/>
      <c r="Q327" s="2"/>
      <c r="R327" s="2"/>
      <c r="S327" s="2"/>
      <c r="T327" s="2"/>
      <c r="U327" s="2"/>
      <c r="V327" s="2"/>
      <c r="W327" s="2"/>
      <c r="X327" s="2"/>
      <c r="Y327" s="2"/>
    </row>
    <row r="328" spans="2:25" ht="15.75" customHeight="1">
      <c r="B328" s="2"/>
      <c r="C328" s="2"/>
      <c r="D328" s="1"/>
      <c r="E328" s="6"/>
      <c r="F328" s="2"/>
      <c r="G328" s="2"/>
      <c r="H328" s="2"/>
      <c r="I328" s="2"/>
      <c r="J328" s="2"/>
      <c r="K328" s="2"/>
      <c r="L328" s="2"/>
      <c r="M328" s="2"/>
      <c r="N328" s="2"/>
      <c r="O328" s="2"/>
      <c r="P328" s="2"/>
      <c r="Q328" s="2"/>
      <c r="R328" s="2"/>
      <c r="S328" s="2"/>
      <c r="T328" s="2"/>
      <c r="U328" s="2"/>
      <c r="V328" s="2"/>
      <c r="W328" s="2"/>
      <c r="X328" s="2"/>
      <c r="Y328" s="2"/>
    </row>
    <row r="329" spans="2:25" ht="15.75" customHeight="1">
      <c r="B329" s="2"/>
      <c r="C329" s="2"/>
      <c r="D329" s="1"/>
      <c r="E329" s="6"/>
      <c r="F329" s="2"/>
      <c r="G329" s="2"/>
      <c r="H329" s="2"/>
      <c r="I329" s="2"/>
      <c r="J329" s="2"/>
      <c r="K329" s="2"/>
      <c r="L329" s="2"/>
      <c r="M329" s="2"/>
      <c r="N329" s="2"/>
      <c r="O329" s="2"/>
      <c r="P329" s="2"/>
      <c r="Q329" s="2"/>
      <c r="R329" s="2"/>
      <c r="S329" s="2"/>
      <c r="T329" s="2"/>
      <c r="U329" s="2"/>
      <c r="V329" s="2"/>
      <c r="W329" s="2"/>
      <c r="X329" s="2"/>
      <c r="Y329" s="2"/>
    </row>
    <row r="330" spans="2:25" ht="15.75" customHeight="1">
      <c r="B330" s="2"/>
      <c r="C330" s="2"/>
      <c r="D330" s="1"/>
      <c r="E330" s="6"/>
      <c r="F330" s="2"/>
      <c r="G330" s="2"/>
      <c r="H330" s="2"/>
      <c r="I330" s="2"/>
      <c r="J330" s="2"/>
      <c r="K330" s="2"/>
      <c r="L330" s="2"/>
      <c r="M330" s="2"/>
      <c r="N330" s="2"/>
      <c r="O330" s="2"/>
      <c r="P330" s="2"/>
      <c r="Q330" s="2"/>
      <c r="R330" s="2"/>
      <c r="S330" s="2"/>
      <c r="T330" s="2"/>
      <c r="U330" s="2"/>
      <c r="V330" s="2"/>
      <c r="W330" s="2"/>
      <c r="X330" s="2"/>
      <c r="Y330" s="2"/>
    </row>
    <row r="331" spans="2:25" ht="15.75" customHeight="1">
      <c r="B331" s="2"/>
      <c r="C331" s="2"/>
      <c r="D331" s="1"/>
      <c r="E331" s="6"/>
      <c r="F331" s="2"/>
      <c r="G331" s="2"/>
      <c r="H331" s="2"/>
      <c r="I331" s="2"/>
      <c r="J331" s="2"/>
      <c r="K331" s="2"/>
      <c r="L331" s="2"/>
      <c r="M331" s="2"/>
      <c r="N331" s="2"/>
      <c r="O331" s="2"/>
      <c r="P331" s="2"/>
      <c r="Q331" s="2"/>
      <c r="R331" s="2"/>
      <c r="S331" s="2"/>
      <c r="T331" s="2"/>
      <c r="U331" s="2"/>
      <c r="V331" s="2"/>
      <c r="W331" s="2"/>
      <c r="X331" s="2"/>
      <c r="Y331" s="2"/>
    </row>
    <row r="332" spans="2:25" ht="15.75" customHeight="1">
      <c r="B332" s="2"/>
      <c r="C332" s="2"/>
      <c r="D332" s="1"/>
      <c r="E332" s="6"/>
      <c r="F332" s="2"/>
      <c r="G332" s="2"/>
      <c r="H332" s="2"/>
      <c r="I332" s="2"/>
      <c r="J332" s="2"/>
      <c r="K332" s="2"/>
      <c r="L332" s="2"/>
      <c r="M332" s="2"/>
      <c r="N332" s="2"/>
      <c r="O332" s="2"/>
      <c r="P332" s="2"/>
      <c r="Q332" s="2"/>
      <c r="R332" s="2"/>
      <c r="S332" s="2"/>
      <c r="T332" s="2"/>
      <c r="U332" s="2"/>
      <c r="V332" s="2"/>
      <c r="W332" s="2"/>
      <c r="X332" s="2"/>
      <c r="Y332" s="2"/>
    </row>
    <row r="333" spans="2:25" ht="15.75" customHeight="1">
      <c r="B333" s="2"/>
      <c r="C333" s="2"/>
      <c r="D333" s="1"/>
      <c r="E333" s="6"/>
      <c r="F333" s="2"/>
      <c r="G333" s="2"/>
      <c r="H333" s="2"/>
      <c r="I333" s="2"/>
      <c r="J333" s="2"/>
      <c r="K333" s="2"/>
      <c r="L333" s="2"/>
      <c r="M333" s="2"/>
      <c r="N333" s="2"/>
      <c r="O333" s="2"/>
      <c r="P333" s="2"/>
      <c r="Q333" s="2"/>
      <c r="R333" s="2"/>
      <c r="S333" s="2"/>
      <c r="T333" s="2"/>
      <c r="U333" s="2"/>
      <c r="V333" s="2"/>
      <c r="W333" s="2"/>
      <c r="X333" s="2"/>
      <c r="Y333" s="2"/>
    </row>
    <row r="334" spans="2:25" ht="15.75" customHeight="1">
      <c r="B334" s="2"/>
      <c r="C334" s="2"/>
      <c r="D334" s="1"/>
      <c r="E334" s="6"/>
      <c r="F334" s="2"/>
      <c r="G334" s="2"/>
      <c r="H334" s="2"/>
      <c r="I334" s="2"/>
      <c r="J334" s="2"/>
      <c r="K334" s="2"/>
      <c r="L334" s="2"/>
      <c r="M334" s="2"/>
      <c r="N334" s="2"/>
      <c r="O334" s="2"/>
      <c r="P334" s="2"/>
      <c r="Q334" s="2"/>
      <c r="R334" s="2"/>
      <c r="S334" s="2"/>
      <c r="T334" s="2"/>
      <c r="U334" s="2"/>
      <c r="V334" s="2"/>
      <c r="W334" s="2"/>
      <c r="X334" s="2"/>
      <c r="Y334" s="2"/>
    </row>
    <row r="335" spans="2:25" ht="15.75" customHeight="1">
      <c r="B335" s="2"/>
      <c r="C335" s="2"/>
      <c r="D335" s="1"/>
      <c r="E335" s="6"/>
      <c r="F335" s="2"/>
      <c r="G335" s="2"/>
      <c r="H335" s="2"/>
      <c r="I335" s="2"/>
      <c r="J335" s="2"/>
      <c r="K335" s="2"/>
      <c r="L335" s="2"/>
      <c r="M335" s="2"/>
      <c r="N335" s="2"/>
      <c r="O335" s="2"/>
      <c r="P335" s="2"/>
      <c r="Q335" s="2"/>
      <c r="R335" s="2"/>
      <c r="S335" s="2"/>
      <c r="T335" s="2"/>
      <c r="U335" s="2"/>
      <c r="V335" s="2"/>
      <c r="W335" s="2"/>
      <c r="X335" s="2"/>
      <c r="Y335" s="2"/>
    </row>
    <row r="336" spans="2:25" ht="15.75" customHeight="1">
      <c r="B336" s="2"/>
      <c r="C336" s="2"/>
      <c r="D336" s="1"/>
      <c r="E336" s="6"/>
      <c r="F336" s="2"/>
      <c r="G336" s="2"/>
      <c r="H336" s="2"/>
      <c r="I336" s="2"/>
      <c r="J336" s="2"/>
      <c r="K336" s="2"/>
      <c r="L336" s="2"/>
      <c r="M336" s="2"/>
      <c r="N336" s="2"/>
      <c r="O336" s="2"/>
      <c r="P336" s="2"/>
      <c r="Q336" s="2"/>
      <c r="R336" s="2"/>
      <c r="S336" s="2"/>
      <c r="T336" s="2"/>
      <c r="U336" s="2"/>
      <c r="V336" s="2"/>
      <c r="W336" s="2"/>
      <c r="X336" s="2"/>
      <c r="Y336" s="2"/>
    </row>
    <row r="337" spans="2:25" ht="15.75" customHeight="1">
      <c r="B337" s="2"/>
      <c r="C337" s="2"/>
      <c r="D337" s="1"/>
      <c r="E337" s="6"/>
      <c r="F337" s="2"/>
      <c r="G337" s="2"/>
      <c r="H337" s="2"/>
      <c r="I337" s="2"/>
      <c r="J337" s="2"/>
      <c r="K337" s="2"/>
      <c r="L337" s="2"/>
      <c r="M337" s="2"/>
      <c r="N337" s="2"/>
      <c r="O337" s="2"/>
      <c r="P337" s="2"/>
      <c r="Q337" s="2"/>
      <c r="R337" s="2"/>
      <c r="S337" s="2"/>
      <c r="T337" s="2"/>
      <c r="U337" s="2"/>
      <c r="V337" s="2"/>
      <c r="W337" s="2"/>
      <c r="X337" s="2"/>
      <c r="Y337" s="2"/>
    </row>
    <row r="338" spans="2:25" ht="15.75" customHeight="1">
      <c r="B338" s="2"/>
      <c r="C338" s="2"/>
      <c r="D338" s="1"/>
      <c r="E338" s="6"/>
      <c r="F338" s="2"/>
      <c r="G338" s="2"/>
      <c r="H338" s="2"/>
      <c r="I338" s="2"/>
      <c r="J338" s="2"/>
      <c r="K338" s="2"/>
      <c r="L338" s="2"/>
      <c r="M338" s="2"/>
      <c r="N338" s="2"/>
      <c r="O338" s="2"/>
      <c r="P338" s="2"/>
      <c r="Q338" s="2"/>
      <c r="R338" s="2"/>
      <c r="S338" s="2"/>
      <c r="T338" s="2"/>
      <c r="U338" s="2"/>
      <c r="V338" s="2"/>
      <c r="W338" s="2"/>
      <c r="X338" s="2"/>
      <c r="Y338" s="2"/>
    </row>
    <row r="339" spans="2:25" ht="15.75" customHeight="1">
      <c r="B339" s="2"/>
      <c r="C339" s="2"/>
      <c r="D339" s="1"/>
      <c r="E339" s="6"/>
      <c r="F339" s="2"/>
      <c r="G339" s="2"/>
      <c r="H339" s="2"/>
      <c r="I339" s="2"/>
      <c r="J339" s="2"/>
      <c r="K339" s="2"/>
      <c r="L339" s="2"/>
      <c r="M339" s="2"/>
      <c r="N339" s="2"/>
      <c r="O339" s="2"/>
      <c r="P339" s="2"/>
      <c r="Q339" s="2"/>
      <c r="R339" s="2"/>
      <c r="S339" s="2"/>
      <c r="T339" s="2"/>
      <c r="U339" s="2"/>
      <c r="V339" s="2"/>
      <c r="W339" s="2"/>
      <c r="X339" s="2"/>
      <c r="Y339" s="2"/>
    </row>
    <row r="340" spans="2:25" ht="15.75" customHeight="1">
      <c r="B340" s="2"/>
      <c r="C340" s="2"/>
      <c r="D340" s="1"/>
      <c r="E340" s="6"/>
      <c r="F340" s="2"/>
      <c r="G340" s="2"/>
      <c r="H340" s="2"/>
      <c r="I340" s="2"/>
      <c r="J340" s="2"/>
      <c r="K340" s="2"/>
      <c r="L340" s="2"/>
      <c r="M340" s="2"/>
      <c r="N340" s="2"/>
      <c r="O340" s="2"/>
      <c r="P340" s="2"/>
      <c r="Q340" s="2"/>
      <c r="R340" s="2"/>
      <c r="S340" s="2"/>
      <c r="T340" s="2"/>
      <c r="U340" s="2"/>
      <c r="V340" s="2"/>
      <c r="W340" s="2"/>
      <c r="X340" s="2"/>
      <c r="Y340" s="2"/>
    </row>
    <row r="341" spans="2:25" ht="15.75" customHeight="1">
      <c r="B341" s="2"/>
      <c r="C341" s="2"/>
      <c r="D341" s="1"/>
      <c r="E341" s="6"/>
      <c r="F341" s="2"/>
      <c r="G341" s="2"/>
      <c r="H341" s="2"/>
      <c r="I341" s="2"/>
      <c r="J341" s="2"/>
      <c r="K341" s="2"/>
      <c r="L341" s="2"/>
      <c r="M341" s="2"/>
      <c r="N341" s="2"/>
      <c r="O341" s="2"/>
      <c r="P341" s="2"/>
      <c r="Q341" s="2"/>
      <c r="R341" s="2"/>
      <c r="S341" s="2"/>
      <c r="T341" s="2"/>
      <c r="U341" s="2"/>
      <c r="V341" s="2"/>
      <c r="W341" s="2"/>
      <c r="X341" s="2"/>
      <c r="Y341" s="2"/>
    </row>
    <row r="342" spans="2:25" ht="15.75" customHeight="1">
      <c r="B342" s="2"/>
      <c r="C342" s="2"/>
      <c r="D342" s="1"/>
      <c r="E342" s="6"/>
      <c r="F342" s="2"/>
      <c r="G342" s="2"/>
      <c r="H342" s="2"/>
      <c r="I342" s="2"/>
      <c r="J342" s="2"/>
      <c r="K342" s="2"/>
      <c r="L342" s="2"/>
      <c r="M342" s="2"/>
      <c r="N342" s="2"/>
      <c r="O342" s="2"/>
      <c r="P342" s="2"/>
      <c r="Q342" s="2"/>
      <c r="R342" s="2"/>
      <c r="S342" s="2"/>
      <c r="T342" s="2"/>
      <c r="U342" s="2"/>
      <c r="V342" s="2"/>
      <c r="W342" s="2"/>
      <c r="X342" s="2"/>
      <c r="Y342" s="2"/>
    </row>
    <row r="343" spans="2:25" ht="15.75" customHeight="1">
      <c r="B343" s="2"/>
      <c r="C343" s="2"/>
      <c r="D343" s="1"/>
      <c r="E343" s="6"/>
      <c r="F343" s="2"/>
      <c r="G343" s="2"/>
      <c r="H343" s="2"/>
      <c r="I343" s="2"/>
      <c r="J343" s="2"/>
      <c r="K343" s="2"/>
      <c r="L343" s="2"/>
      <c r="M343" s="2"/>
      <c r="N343" s="2"/>
      <c r="O343" s="2"/>
      <c r="P343" s="2"/>
      <c r="Q343" s="2"/>
      <c r="R343" s="2"/>
      <c r="S343" s="2"/>
      <c r="T343" s="2"/>
      <c r="U343" s="2"/>
      <c r="V343" s="2"/>
      <c r="W343" s="2"/>
      <c r="X343" s="2"/>
      <c r="Y343" s="2"/>
    </row>
    <row r="344" spans="2:25" ht="15.75" customHeight="1">
      <c r="B344" s="2"/>
      <c r="C344" s="2"/>
      <c r="D344" s="1"/>
      <c r="E344" s="6"/>
      <c r="F344" s="2"/>
      <c r="G344" s="2"/>
      <c r="H344" s="2"/>
      <c r="I344" s="2"/>
      <c r="J344" s="2"/>
      <c r="K344" s="2"/>
      <c r="L344" s="2"/>
      <c r="M344" s="2"/>
      <c r="N344" s="2"/>
      <c r="O344" s="2"/>
      <c r="P344" s="2"/>
      <c r="Q344" s="2"/>
      <c r="R344" s="2"/>
      <c r="S344" s="2"/>
      <c r="T344" s="2"/>
      <c r="U344" s="2"/>
      <c r="V344" s="2"/>
      <c r="W344" s="2"/>
      <c r="X344" s="2"/>
      <c r="Y344" s="2"/>
    </row>
    <row r="345" spans="2:25" ht="15.75" customHeight="1">
      <c r="B345" s="2"/>
      <c r="C345" s="2"/>
      <c r="D345" s="1"/>
      <c r="E345" s="6"/>
      <c r="F345" s="2"/>
      <c r="G345" s="2"/>
      <c r="H345" s="2"/>
      <c r="I345" s="2"/>
      <c r="J345" s="2"/>
      <c r="K345" s="2"/>
      <c r="L345" s="2"/>
      <c r="M345" s="2"/>
      <c r="N345" s="2"/>
      <c r="O345" s="2"/>
      <c r="P345" s="2"/>
      <c r="Q345" s="2"/>
      <c r="R345" s="2"/>
      <c r="S345" s="2"/>
      <c r="T345" s="2"/>
      <c r="U345" s="2"/>
      <c r="V345" s="2"/>
      <c r="W345" s="2"/>
      <c r="X345" s="2"/>
      <c r="Y345" s="2"/>
    </row>
    <row r="346" spans="2:25" ht="15.75" customHeight="1">
      <c r="B346" s="2"/>
      <c r="C346" s="2"/>
      <c r="D346" s="1"/>
      <c r="E346" s="6"/>
      <c r="F346" s="2"/>
      <c r="G346" s="2"/>
      <c r="H346" s="2"/>
      <c r="I346" s="2"/>
      <c r="J346" s="2"/>
      <c r="K346" s="2"/>
      <c r="L346" s="2"/>
      <c r="M346" s="2"/>
      <c r="N346" s="2"/>
      <c r="O346" s="2"/>
      <c r="P346" s="2"/>
      <c r="Q346" s="2"/>
      <c r="R346" s="2"/>
      <c r="S346" s="2"/>
      <c r="T346" s="2"/>
      <c r="U346" s="2"/>
      <c r="V346" s="2"/>
      <c r="W346" s="2"/>
      <c r="X346" s="2"/>
      <c r="Y346" s="2"/>
    </row>
    <row r="347" spans="2:25" ht="15.75" customHeight="1">
      <c r="B347" s="2"/>
      <c r="C347" s="2"/>
      <c r="D347" s="1"/>
      <c r="E347" s="6"/>
      <c r="F347" s="2"/>
      <c r="G347" s="2"/>
      <c r="H347" s="2"/>
      <c r="I347" s="2"/>
      <c r="J347" s="2"/>
      <c r="K347" s="2"/>
      <c r="L347" s="2"/>
      <c r="M347" s="2"/>
      <c r="N347" s="2"/>
      <c r="O347" s="2"/>
      <c r="P347" s="2"/>
      <c r="Q347" s="2"/>
      <c r="R347" s="2"/>
      <c r="S347" s="2"/>
      <c r="T347" s="2"/>
      <c r="U347" s="2"/>
      <c r="V347" s="2"/>
      <c r="W347" s="2"/>
      <c r="X347" s="2"/>
      <c r="Y347" s="2"/>
    </row>
    <row r="348" spans="2:25" ht="15.75" customHeight="1">
      <c r="B348" s="2"/>
      <c r="C348" s="2"/>
      <c r="D348" s="1"/>
      <c r="E348" s="6"/>
      <c r="F348" s="2"/>
      <c r="G348" s="2"/>
      <c r="H348" s="2"/>
      <c r="I348" s="2"/>
      <c r="J348" s="2"/>
      <c r="K348" s="2"/>
      <c r="L348" s="2"/>
      <c r="M348" s="2"/>
      <c r="N348" s="2"/>
      <c r="O348" s="2"/>
      <c r="P348" s="2"/>
      <c r="Q348" s="2"/>
      <c r="R348" s="2"/>
      <c r="S348" s="2"/>
      <c r="T348" s="2"/>
      <c r="U348" s="2"/>
      <c r="V348" s="2"/>
      <c r="W348" s="2"/>
      <c r="X348" s="2"/>
      <c r="Y348" s="2"/>
    </row>
    <row r="349" spans="2:25" ht="15.75" customHeight="1">
      <c r="B349" s="2"/>
      <c r="C349" s="2"/>
      <c r="D349" s="1"/>
      <c r="E349" s="6"/>
      <c r="F349" s="2"/>
      <c r="G349" s="2"/>
      <c r="H349" s="2"/>
      <c r="I349" s="2"/>
      <c r="J349" s="2"/>
      <c r="K349" s="2"/>
      <c r="L349" s="2"/>
      <c r="M349" s="2"/>
      <c r="N349" s="2"/>
      <c r="O349" s="2"/>
      <c r="P349" s="2"/>
      <c r="Q349" s="2"/>
      <c r="R349" s="2"/>
      <c r="S349" s="2"/>
      <c r="T349" s="2"/>
      <c r="U349" s="2"/>
      <c r="V349" s="2"/>
      <c r="W349" s="2"/>
      <c r="X349" s="2"/>
      <c r="Y349" s="2"/>
    </row>
    <row r="350" spans="2:25" ht="15.75" customHeight="1">
      <c r="B350" s="2"/>
      <c r="C350" s="2"/>
      <c r="D350" s="1"/>
      <c r="E350" s="6"/>
      <c r="F350" s="2"/>
      <c r="G350" s="2"/>
      <c r="H350" s="2"/>
      <c r="I350" s="2"/>
      <c r="J350" s="2"/>
      <c r="K350" s="2"/>
      <c r="L350" s="2"/>
      <c r="M350" s="2"/>
      <c r="N350" s="2"/>
      <c r="O350" s="2"/>
      <c r="P350" s="2"/>
      <c r="Q350" s="2"/>
      <c r="R350" s="2"/>
      <c r="S350" s="2"/>
      <c r="T350" s="2"/>
      <c r="U350" s="2"/>
      <c r="V350" s="2"/>
      <c r="W350" s="2"/>
      <c r="X350" s="2"/>
      <c r="Y350" s="2"/>
    </row>
    <row r="351" spans="2:25" ht="15.75" customHeight="1">
      <c r="B351" s="2"/>
      <c r="C351" s="2"/>
      <c r="D351" s="1"/>
      <c r="E351" s="6"/>
      <c r="F351" s="2"/>
      <c r="G351" s="2"/>
      <c r="H351" s="2"/>
      <c r="I351" s="2"/>
      <c r="J351" s="2"/>
      <c r="K351" s="2"/>
      <c r="L351" s="2"/>
      <c r="M351" s="2"/>
      <c r="N351" s="2"/>
      <c r="O351" s="2"/>
      <c r="P351" s="2"/>
      <c r="Q351" s="2"/>
      <c r="R351" s="2"/>
      <c r="S351" s="2"/>
      <c r="T351" s="2"/>
      <c r="U351" s="2"/>
      <c r="V351" s="2"/>
      <c r="W351" s="2"/>
      <c r="X351" s="2"/>
      <c r="Y351" s="2"/>
    </row>
    <row r="352" spans="2:25" ht="15.75" customHeight="1">
      <c r="B352" s="2"/>
      <c r="C352" s="2"/>
      <c r="D352" s="1"/>
      <c r="E352" s="6"/>
      <c r="F352" s="2"/>
      <c r="G352" s="2"/>
      <c r="H352" s="2"/>
      <c r="I352" s="2"/>
      <c r="J352" s="2"/>
      <c r="K352" s="2"/>
      <c r="L352" s="2"/>
      <c r="M352" s="2"/>
      <c r="N352" s="2"/>
      <c r="O352" s="2"/>
      <c r="P352" s="2"/>
      <c r="Q352" s="2"/>
      <c r="R352" s="2"/>
      <c r="S352" s="2"/>
      <c r="T352" s="2"/>
      <c r="U352" s="2"/>
      <c r="V352" s="2"/>
      <c r="W352" s="2"/>
      <c r="X352" s="2"/>
      <c r="Y352" s="2"/>
    </row>
    <row r="353" spans="2:25" ht="15.75" customHeight="1">
      <c r="B353" s="2"/>
      <c r="C353" s="2"/>
      <c r="D353" s="1"/>
      <c r="E353" s="6"/>
      <c r="F353" s="2"/>
      <c r="G353" s="2"/>
      <c r="H353" s="2"/>
      <c r="I353" s="2"/>
      <c r="J353" s="2"/>
      <c r="K353" s="2"/>
      <c r="L353" s="2"/>
      <c r="M353" s="2"/>
      <c r="N353" s="2"/>
      <c r="O353" s="2"/>
      <c r="P353" s="2"/>
      <c r="Q353" s="2"/>
      <c r="R353" s="2"/>
      <c r="S353" s="2"/>
      <c r="T353" s="2"/>
      <c r="U353" s="2"/>
      <c r="V353" s="2"/>
      <c r="W353" s="2"/>
      <c r="X353" s="2"/>
      <c r="Y353" s="2"/>
    </row>
    <row r="354" spans="2:25" ht="15.75" customHeight="1">
      <c r="B354" s="2"/>
      <c r="C354" s="2"/>
      <c r="D354" s="1"/>
      <c r="E354" s="6"/>
      <c r="F354" s="2"/>
      <c r="G354" s="2"/>
      <c r="H354" s="2"/>
      <c r="I354" s="2"/>
      <c r="J354" s="2"/>
      <c r="K354" s="2"/>
      <c r="L354" s="2"/>
      <c r="M354" s="2"/>
      <c r="N354" s="2"/>
      <c r="O354" s="2"/>
      <c r="P354" s="2"/>
      <c r="Q354" s="2"/>
      <c r="R354" s="2"/>
      <c r="S354" s="2"/>
      <c r="T354" s="2"/>
      <c r="U354" s="2"/>
      <c r="V354" s="2"/>
      <c r="W354" s="2"/>
      <c r="X354" s="2"/>
      <c r="Y354" s="2"/>
    </row>
    <row r="355" spans="2:25" ht="15.75" customHeight="1">
      <c r="B355" s="2"/>
      <c r="C355" s="2"/>
      <c r="D355" s="1"/>
      <c r="E355" s="6"/>
      <c r="F355" s="2"/>
      <c r="G355" s="2"/>
      <c r="H355" s="2"/>
      <c r="I355" s="2"/>
      <c r="J355" s="2"/>
      <c r="K355" s="2"/>
      <c r="L355" s="2"/>
      <c r="M355" s="2"/>
      <c r="N355" s="2"/>
      <c r="O355" s="2"/>
      <c r="P355" s="2"/>
      <c r="Q355" s="2"/>
      <c r="R355" s="2"/>
      <c r="S355" s="2"/>
      <c r="T355" s="2"/>
      <c r="U355" s="2"/>
      <c r="V355" s="2"/>
      <c r="W355" s="2"/>
      <c r="X355" s="2"/>
      <c r="Y355" s="2"/>
    </row>
    <row r="356" spans="2:25" ht="15.75" customHeight="1">
      <c r="B356" s="2"/>
      <c r="C356" s="2"/>
      <c r="D356" s="1"/>
      <c r="E356" s="6"/>
      <c r="F356" s="2"/>
      <c r="G356" s="2"/>
      <c r="H356" s="2"/>
      <c r="I356" s="2"/>
      <c r="J356" s="2"/>
      <c r="K356" s="2"/>
      <c r="L356" s="2"/>
      <c r="M356" s="2"/>
      <c r="N356" s="2"/>
      <c r="O356" s="2"/>
      <c r="P356" s="2"/>
      <c r="Q356" s="2"/>
      <c r="R356" s="2"/>
      <c r="S356" s="2"/>
      <c r="T356" s="2"/>
      <c r="U356" s="2"/>
      <c r="V356" s="2"/>
      <c r="W356" s="2"/>
      <c r="X356" s="2"/>
      <c r="Y356" s="2"/>
    </row>
    <row r="357" spans="2:25" ht="15.75" customHeight="1">
      <c r="B357" s="2"/>
      <c r="C357" s="2"/>
      <c r="D357" s="1"/>
      <c r="E357" s="6"/>
      <c r="F357" s="2"/>
      <c r="G357" s="2"/>
      <c r="H357" s="2"/>
      <c r="I357" s="2"/>
      <c r="J357" s="2"/>
      <c r="K357" s="2"/>
      <c r="L357" s="2"/>
      <c r="M357" s="2"/>
      <c r="N357" s="2"/>
      <c r="O357" s="2"/>
      <c r="P357" s="2"/>
      <c r="Q357" s="2"/>
      <c r="R357" s="2"/>
      <c r="S357" s="2"/>
      <c r="T357" s="2"/>
      <c r="U357" s="2"/>
      <c r="V357" s="2"/>
      <c r="W357" s="2"/>
      <c r="X357" s="2"/>
      <c r="Y357" s="2"/>
    </row>
    <row r="358" spans="2:25" ht="15.75" customHeight="1">
      <c r="B358" s="2"/>
      <c r="C358" s="2"/>
      <c r="D358" s="1"/>
      <c r="E358" s="6"/>
      <c r="F358" s="2"/>
      <c r="G358" s="2"/>
      <c r="H358" s="2"/>
      <c r="I358" s="2"/>
      <c r="J358" s="2"/>
      <c r="K358" s="2"/>
      <c r="L358" s="2"/>
      <c r="M358" s="2"/>
      <c r="N358" s="2"/>
      <c r="O358" s="2"/>
      <c r="P358" s="2"/>
      <c r="Q358" s="2"/>
      <c r="R358" s="2"/>
      <c r="S358" s="2"/>
      <c r="T358" s="2"/>
      <c r="U358" s="2"/>
      <c r="V358" s="2"/>
      <c r="W358" s="2"/>
      <c r="X358" s="2"/>
      <c r="Y358" s="2"/>
    </row>
    <row r="359" spans="2:25" ht="15.75" customHeight="1">
      <c r="B359" s="2"/>
      <c r="C359" s="2"/>
      <c r="D359" s="1"/>
      <c r="E359" s="6"/>
      <c r="F359" s="2"/>
      <c r="G359" s="2"/>
      <c r="H359" s="2"/>
      <c r="I359" s="2"/>
      <c r="J359" s="2"/>
      <c r="K359" s="2"/>
      <c r="L359" s="2"/>
      <c r="M359" s="2"/>
      <c r="N359" s="2"/>
      <c r="O359" s="2"/>
      <c r="P359" s="2"/>
      <c r="Q359" s="2"/>
      <c r="R359" s="2"/>
      <c r="S359" s="2"/>
      <c r="T359" s="2"/>
      <c r="U359" s="2"/>
      <c r="V359" s="2"/>
      <c r="W359" s="2"/>
      <c r="X359" s="2"/>
      <c r="Y359" s="2"/>
    </row>
    <row r="360" spans="2:25" ht="15.75" customHeight="1">
      <c r="B360" s="2"/>
      <c r="C360" s="2"/>
      <c r="D360" s="1"/>
      <c r="E360" s="6"/>
      <c r="F360" s="2"/>
      <c r="G360" s="2"/>
      <c r="H360" s="2"/>
      <c r="I360" s="2"/>
      <c r="J360" s="2"/>
      <c r="K360" s="2"/>
      <c r="L360" s="2"/>
      <c r="M360" s="2"/>
      <c r="N360" s="2"/>
      <c r="O360" s="2"/>
      <c r="P360" s="2"/>
      <c r="Q360" s="2"/>
      <c r="R360" s="2"/>
      <c r="S360" s="2"/>
      <c r="T360" s="2"/>
      <c r="U360" s="2"/>
      <c r="V360" s="2"/>
      <c r="W360" s="2"/>
      <c r="X360" s="2"/>
      <c r="Y360" s="2"/>
    </row>
    <row r="361" spans="2:25" ht="15.75" customHeight="1">
      <c r="B361" s="2"/>
      <c r="C361" s="2"/>
      <c r="D361" s="1"/>
      <c r="E361" s="6"/>
      <c r="F361" s="2"/>
      <c r="G361" s="2"/>
      <c r="H361" s="2"/>
      <c r="I361" s="2"/>
      <c r="J361" s="2"/>
      <c r="K361" s="2"/>
      <c r="L361" s="2"/>
      <c r="M361" s="2"/>
      <c r="N361" s="2"/>
      <c r="O361" s="2"/>
      <c r="P361" s="2"/>
      <c r="Q361" s="2"/>
      <c r="R361" s="2"/>
      <c r="S361" s="2"/>
      <c r="T361" s="2"/>
      <c r="U361" s="2"/>
      <c r="V361" s="2"/>
      <c r="W361" s="2"/>
      <c r="X361" s="2"/>
      <c r="Y361" s="2"/>
    </row>
    <row r="362" spans="2:25" ht="15.75" customHeight="1">
      <c r="B362" s="2"/>
      <c r="C362" s="2"/>
      <c r="D362" s="1"/>
      <c r="E362" s="6"/>
      <c r="F362" s="2"/>
      <c r="G362" s="2"/>
      <c r="H362" s="2"/>
      <c r="I362" s="2"/>
      <c r="J362" s="2"/>
      <c r="K362" s="2"/>
      <c r="L362" s="2"/>
      <c r="M362" s="2"/>
      <c r="N362" s="2"/>
      <c r="O362" s="2"/>
      <c r="P362" s="2"/>
      <c r="Q362" s="2"/>
      <c r="R362" s="2"/>
      <c r="S362" s="2"/>
      <c r="T362" s="2"/>
      <c r="U362" s="2"/>
      <c r="V362" s="2"/>
      <c r="W362" s="2"/>
      <c r="X362" s="2"/>
      <c r="Y362" s="2"/>
    </row>
    <row r="363" spans="2:25" ht="15.75" customHeight="1">
      <c r="B363" s="2"/>
      <c r="C363" s="2"/>
      <c r="D363" s="1"/>
      <c r="E363" s="6"/>
      <c r="F363" s="2"/>
      <c r="G363" s="2"/>
      <c r="H363" s="2"/>
      <c r="I363" s="2"/>
      <c r="J363" s="2"/>
      <c r="K363" s="2"/>
      <c r="L363" s="2"/>
      <c r="M363" s="2"/>
      <c r="N363" s="2"/>
      <c r="O363" s="2"/>
      <c r="P363" s="2"/>
      <c r="Q363" s="2"/>
      <c r="R363" s="2"/>
      <c r="S363" s="2"/>
      <c r="T363" s="2"/>
      <c r="U363" s="2"/>
      <c r="V363" s="2"/>
      <c r="W363" s="2"/>
      <c r="X363" s="2"/>
      <c r="Y363" s="2"/>
    </row>
    <row r="364" spans="2:25" ht="15.75" customHeight="1">
      <c r="B364" s="2"/>
      <c r="C364" s="2"/>
      <c r="D364" s="1"/>
      <c r="E364" s="6"/>
      <c r="F364" s="2"/>
      <c r="G364" s="2"/>
      <c r="H364" s="2"/>
      <c r="I364" s="2"/>
      <c r="J364" s="2"/>
      <c r="K364" s="2"/>
      <c r="L364" s="2"/>
      <c r="M364" s="2"/>
      <c r="N364" s="2"/>
      <c r="O364" s="2"/>
      <c r="P364" s="2"/>
      <c r="Q364" s="2"/>
      <c r="R364" s="2"/>
      <c r="S364" s="2"/>
      <c r="T364" s="2"/>
      <c r="U364" s="2"/>
      <c r="V364" s="2"/>
      <c r="W364" s="2"/>
      <c r="X364" s="2"/>
      <c r="Y364" s="2"/>
    </row>
    <row r="365" spans="2:25" ht="15.75" customHeight="1">
      <c r="B365" s="2"/>
      <c r="C365" s="2"/>
      <c r="D365" s="1"/>
      <c r="E365" s="6"/>
      <c r="F365" s="2"/>
      <c r="G365" s="2"/>
      <c r="H365" s="2"/>
      <c r="I365" s="2"/>
      <c r="J365" s="2"/>
      <c r="K365" s="2"/>
      <c r="L365" s="2"/>
      <c r="M365" s="2"/>
      <c r="N365" s="2"/>
      <c r="O365" s="2"/>
      <c r="P365" s="2"/>
      <c r="Q365" s="2"/>
      <c r="R365" s="2"/>
      <c r="S365" s="2"/>
      <c r="T365" s="2"/>
      <c r="U365" s="2"/>
      <c r="V365" s="2"/>
      <c r="W365" s="2"/>
      <c r="X365" s="2"/>
      <c r="Y365" s="2"/>
    </row>
    <row r="366" spans="2:25" ht="15.75" customHeight="1">
      <c r="B366" s="2"/>
      <c r="C366" s="2"/>
      <c r="D366" s="1"/>
      <c r="E366" s="6"/>
      <c r="F366" s="2"/>
      <c r="G366" s="2"/>
      <c r="H366" s="2"/>
      <c r="I366" s="2"/>
      <c r="J366" s="2"/>
      <c r="K366" s="2"/>
      <c r="L366" s="2"/>
      <c r="M366" s="2"/>
      <c r="N366" s="2"/>
      <c r="O366" s="2"/>
      <c r="P366" s="2"/>
      <c r="Q366" s="2"/>
      <c r="R366" s="2"/>
      <c r="S366" s="2"/>
      <c r="T366" s="2"/>
      <c r="U366" s="2"/>
      <c r="V366" s="2"/>
      <c r="W366" s="2"/>
      <c r="X366" s="2"/>
      <c r="Y366" s="2"/>
    </row>
    <row r="367" spans="2:25" ht="15.75" customHeight="1">
      <c r="B367" s="2"/>
      <c r="C367" s="2"/>
      <c r="D367" s="1"/>
      <c r="E367" s="6"/>
      <c r="F367" s="2"/>
      <c r="G367" s="2"/>
      <c r="H367" s="2"/>
      <c r="I367" s="2"/>
      <c r="J367" s="2"/>
      <c r="K367" s="2"/>
      <c r="L367" s="2"/>
      <c r="M367" s="2"/>
      <c r="N367" s="2"/>
      <c r="O367" s="2"/>
      <c r="P367" s="2"/>
      <c r="Q367" s="2"/>
      <c r="R367" s="2"/>
      <c r="S367" s="2"/>
      <c r="T367" s="2"/>
      <c r="U367" s="2"/>
      <c r="V367" s="2"/>
      <c r="W367" s="2"/>
      <c r="X367" s="2"/>
      <c r="Y367" s="2"/>
    </row>
    <row r="368" spans="2:25" ht="15.75" customHeight="1">
      <c r="B368" s="2"/>
      <c r="C368" s="2"/>
      <c r="D368" s="1"/>
      <c r="E368" s="6"/>
      <c r="F368" s="2"/>
      <c r="G368" s="2"/>
      <c r="H368" s="2"/>
      <c r="I368" s="2"/>
      <c r="J368" s="2"/>
      <c r="K368" s="2"/>
      <c r="L368" s="2"/>
      <c r="M368" s="2"/>
      <c r="N368" s="2"/>
      <c r="O368" s="2"/>
      <c r="P368" s="2"/>
      <c r="Q368" s="2"/>
      <c r="R368" s="2"/>
      <c r="S368" s="2"/>
      <c r="T368" s="2"/>
      <c r="U368" s="2"/>
      <c r="V368" s="2"/>
      <c r="W368" s="2"/>
      <c r="X368" s="2"/>
      <c r="Y368" s="2"/>
    </row>
    <row r="369" spans="2:25" ht="15.75" customHeight="1">
      <c r="B369" s="2"/>
      <c r="C369" s="2"/>
      <c r="D369" s="1"/>
      <c r="E369" s="6"/>
      <c r="F369" s="2"/>
      <c r="G369" s="2"/>
      <c r="H369" s="2"/>
      <c r="I369" s="2"/>
      <c r="J369" s="2"/>
      <c r="K369" s="2"/>
      <c r="L369" s="2"/>
      <c r="M369" s="2"/>
      <c r="N369" s="2"/>
      <c r="O369" s="2"/>
      <c r="P369" s="2"/>
      <c r="Q369" s="2"/>
      <c r="R369" s="2"/>
      <c r="S369" s="2"/>
      <c r="T369" s="2"/>
      <c r="U369" s="2"/>
      <c r="V369" s="2"/>
      <c r="W369" s="2"/>
      <c r="X369" s="2"/>
      <c r="Y369" s="2"/>
    </row>
    <row r="370" spans="2:25" ht="15.75" customHeight="1">
      <c r="B370" s="2"/>
      <c r="C370" s="2"/>
      <c r="D370" s="1"/>
      <c r="E370" s="6"/>
      <c r="F370" s="2"/>
      <c r="G370" s="2"/>
      <c r="H370" s="2"/>
      <c r="I370" s="2"/>
      <c r="J370" s="2"/>
      <c r="K370" s="2"/>
      <c r="L370" s="2"/>
      <c r="M370" s="2"/>
      <c r="N370" s="2"/>
      <c r="O370" s="2"/>
      <c r="P370" s="2"/>
      <c r="Q370" s="2"/>
      <c r="R370" s="2"/>
      <c r="S370" s="2"/>
      <c r="T370" s="2"/>
      <c r="U370" s="2"/>
      <c r="V370" s="2"/>
      <c r="W370" s="2"/>
      <c r="X370" s="2"/>
      <c r="Y370" s="2"/>
    </row>
    <row r="371" spans="2:25" ht="15.75" customHeight="1">
      <c r="B371" s="2"/>
      <c r="C371" s="2"/>
      <c r="D371" s="1"/>
      <c r="E371" s="6"/>
      <c r="F371" s="2"/>
      <c r="G371" s="2"/>
      <c r="H371" s="2"/>
      <c r="I371" s="2"/>
      <c r="J371" s="2"/>
      <c r="K371" s="2"/>
      <c r="L371" s="2"/>
      <c r="M371" s="2"/>
      <c r="N371" s="2"/>
      <c r="O371" s="2"/>
      <c r="P371" s="2"/>
      <c r="Q371" s="2"/>
      <c r="R371" s="2"/>
      <c r="S371" s="2"/>
      <c r="T371" s="2"/>
      <c r="U371" s="2"/>
      <c r="V371" s="2"/>
      <c r="W371" s="2"/>
      <c r="X371" s="2"/>
      <c r="Y371" s="2"/>
    </row>
    <row r="372" spans="2:25" ht="15.75" customHeight="1">
      <c r="B372" s="2"/>
      <c r="C372" s="2"/>
      <c r="D372" s="1"/>
      <c r="E372" s="6"/>
      <c r="F372" s="2"/>
      <c r="G372" s="2"/>
      <c r="H372" s="2"/>
      <c r="I372" s="2"/>
      <c r="J372" s="2"/>
      <c r="K372" s="2"/>
      <c r="L372" s="2"/>
      <c r="M372" s="2"/>
      <c r="N372" s="2"/>
      <c r="O372" s="2"/>
      <c r="P372" s="2"/>
      <c r="Q372" s="2"/>
      <c r="R372" s="2"/>
      <c r="S372" s="2"/>
      <c r="T372" s="2"/>
      <c r="U372" s="2"/>
      <c r="V372" s="2"/>
      <c r="W372" s="2"/>
      <c r="X372" s="2"/>
      <c r="Y372" s="2"/>
    </row>
    <row r="373" spans="2:25" ht="15.75" customHeight="1">
      <c r="B373" s="2"/>
      <c r="C373" s="2"/>
      <c r="D373" s="1"/>
      <c r="E373" s="6"/>
      <c r="F373" s="2"/>
      <c r="G373" s="2"/>
      <c r="H373" s="2"/>
      <c r="I373" s="2"/>
      <c r="J373" s="2"/>
      <c r="K373" s="2"/>
      <c r="L373" s="2"/>
      <c r="M373" s="2"/>
      <c r="N373" s="2"/>
      <c r="O373" s="2"/>
      <c r="P373" s="2"/>
      <c r="Q373" s="2"/>
      <c r="R373" s="2"/>
      <c r="S373" s="2"/>
      <c r="T373" s="2"/>
      <c r="U373" s="2"/>
      <c r="V373" s="2"/>
      <c r="W373" s="2"/>
      <c r="X373" s="2"/>
      <c r="Y373" s="2"/>
    </row>
    <row r="374" spans="2:25" ht="15.75" customHeight="1">
      <c r="B374" s="2"/>
      <c r="C374" s="2"/>
      <c r="D374" s="1"/>
      <c r="E374" s="6"/>
      <c r="F374" s="2"/>
      <c r="G374" s="2"/>
      <c r="H374" s="2"/>
      <c r="I374" s="2"/>
      <c r="J374" s="2"/>
      <c r="K374" s="2"/>
      <c r="L374" s="2"/>
      <c r="M374" s="2"/>
      <c r="N374" s="2"/>
      <c r="O374" s="2"/>
      <c r="P374" s="2"/>
      <c r="Q374" s="2"/>
      <c r="R374" s="2"/>
      <c r="S374" s="2"/>
      <c r="T374" s="2"/>
      <c r="U374" s="2"/>
      <c r="V374" s="2"/>
      <c r="W374" s="2"/>
      <c r="X374" s="2"/>
      <c r="Y374" s="2"/>
    </row>
    <row r="375" spans="2:25" ht="15.75" customHeight="1">
      <c r="B375" s="2"/>
      <c r="C375" s="2"/>
      <c r="D375" s="1"/>
      <c r="E375" s="6"/>
      <c r="F375" s="2"/>
      <c r="G375" s="2"/>
      <c r="H375" s="2"/>
      <c r="I375" s="2"/>
      <c r="J375" s="2"/>
      <c r="K375" s="2"/>
      <c r="L375" s="2"/>
      <c r="M375" s="2"/>
      <c r="N375" s="2"/>
      <c r="O375" s="2"/>
      <c r="P375" s="2"/>
      <c r="Q375" s="2"/>
      <c r="R375" s="2"/>
      <c r="S375" s="2"/>
      <c r="T375" s="2"/>
      <c r="U375" s="2"/>
      <c r="V375" s="2"/>
      <c r="W375" s="2"/>
      <c r="X375" s="2"/>
      <c r="Y375" s="2"/>
    </row>
    <row r="376" spans="2:25" ht="15.75" customHeight="1">
      <c r="B376" s="2"/>
      <c r="C376" s="2"/>
      <c r="D376" s="1"/>
      <c r="E376" s="6"/>
      <c r="F376" s="2"/>
      <c r="G376" s="2"/>
      <c r="H376" s="2"/>
      <c r="I376" s="2"/>
      <c r="J376" s="2"/>
      <c r="K376" s="2"/>
      <c r="L376" s="2"/>
      <c r="M376" s="2"/>
      <c r="N376" s="2"/>
      <c r="O376" s="2"/>
      <c r="P376" s="2"/>
      <c r="Q376" s="2"/>
      <c r="R376" s="2"/>
      <c r="S376" s="2"/>
      <c r="T376" s="2"/>
      <c r="U376" s="2"/>
      <c r="V376" s="2"/>
      <c r="W376" s="2"/>
      <c r="X376" s="2"/>
      <c r="Y376" s="2"/>
    </row>
    <row r="377" spans="2:25" ht="15.75" customHeight="1">
      <c r="B377" s="2"/>
      <c r="C377" s="2"/>
      <c r="D377" s="1"/>
      <c r="E377" s="6"/>
      <c r="F377" s="2"/>
      <c r="G377" s="2"/>
      <c r="H377" s="2"/>
      <c r="I377" s="2"/>
      <c r="J377" s="2"/>
      <c r="K377" s="2"/>
      <c r="L377" s="2"/>
      <c r="M377" s="2"/>
      <c r="N377" s="2"/>
      <c r="O377" s="2"/>
      <c r="P377" s="2"/>
      <c r="Q377" s="2"/>
      <c r="R377" s="2"/>
      <c r="S377" s="2"/>
      <c r="T377" s="2"/>
      <c r="U377" s="2"/>
      <c r="V377" s="2"/>
      <c r="W377" s="2"/>
      <c r="X377" s="2"/>
      <c r="Y377" s="2"/>
    </row>
    <row r="378" spans="2:25" ht="15.75" customHeight="1">
      <c r="B378" s="2"/>
      <c r="C378" s="2"/>
      <c r="D378" s="1"/>
      <c r="E378" s="6"/>
      <c r="F378" s="2"/>
      <c r="G378" s="2"/>
      <c r="H378" s="2"/>
      <c r="I378" s="2"/>
      <c r="J378" s="2"/>
      <c r="K378" s="2"/>
      <c r="L378" s="2"/>
      <c r="M378" s="2"/>
      <c r="N378" s="2"/>
      <c r="O378" s="2"/>
      <c r="P378" s="2"/>
      <c r="Q378" s="2"/>
      <c r="R378" s="2"/>
      <c r="S378" s="2"/>
      <c r="T378" s="2"/>
      <c r="U378" s="2"/>
      <c r="V378" s="2"/>
      <c r="W378" s="2"/>
      <c r="X378" s="2"/>
      <c r="Y378" s="2"/>
    </row>
    <row r="379" spans="2:25" ht="15.75" customHeight="1">
      <c r="B379" s="2"/>
      <c r="C379" s="2"/>
      <c r="D379" s="1"/>
      <c r="E379" s="6"/>
      <c r="F379" s="2"/>
      <c r="G379" s="2"/>
      <c r="H379" s="2"/>
      <c r="I379" s="2"/>
      <c r="J379" s="2"/>
      <c r="K379" s="2"/>
      <c r="L379" s="2"/>
      <c r="M379" s="2"/>
      <c r="N379" s="2"/>
      <c r="O379" s="2"/>
      <c r="P379" s="2"/>
      <c r="Q379" s="2"/>
      <c r="R379" s="2"/>
      <c r="S379" s="2"/>
      <c r="T379" s="2"/>
      <c r="U379" s="2"/>
      <c r="V379" s="2"/>
      <c r="W379" s="2"/>
      <c r="X379" s="2"/>
      <c r="Y379" s="2"/>
    </row>
    <row r="380" spans="2:25" ht="15.75" customHeight="1">
      <c r="B380" s="2"/>
      <c r="C380" s="2"/>
      <c r="D380" s="1"/>
      <c r="E380" s="6"/>
      <c r="F380" s="2"/>
      <c r="G380" s="2"/>
      <c r="H380" s="2"/>
      <c r="I380" s="2"/>
      <c r="J380" s="2"/>
      <c r="K380" s="2"/>
      <c r="L380" s="2"/>
      <c r="M380" s="2"/>
      <c r="N380" s="2"/>
      <c r="O380" s="2"/>
      <c r="P380" s="2"/>
      <c r="Q380" s="2"/>
      <c r="R380" s="2"/>
      <c r="S380" s="2"/>
      <c r="T380" s="2"/>
      <c r="U380" s="2"/>
      <c r="V380" s="2"/>
      <c r="W380" s="2"/>
      <c r="X380" s="2"/>
      <c r="Y380" s="2"/>
    </row>
    <row r="381" spans="2:25" ht="15.75" customHeight="1">
      <c r="B381" s="2"/>
      <c r="C381" s="2"/>
      <c r="D381" s="1"/>
      <c r="E381" s="6"/>
      <c r="F381" s="2"/>
      <c r="G381" s="2"/>
      <c r="H381" s="2"/>
      <c r="I381" s="2"/>
      <c r="J381" s="2"/>
      <c r="K381" s="2"/>
      <c r="L381" s="2"/>
      <c r="M381" s="2"/>
      <c r="N381" s="2"/>
      <c r="O381" s="2"/>
      <c r="P381" s="2"/>
      <c r="Q381" s="2"/>
      <c r="R381" s="2"/>
      <c r="S381" s="2"/>
      <c r="T381" s="2"/>
      <c r="U381" s="2"/>
      <c r="V381" s="2"/>
      <c r="W381" s="2"/>
      <c r="X381" s="2"/>
      <c r="Y381" s="2"/>
    </row>
    <row r="382" spans="2:25" ht="15.75" customHeight="1">
      <c r="B382" s="2"/>
      <c r="C382" s="2"/>
      <c r="D382" s="1"/>
      <c r="E382" s="6"/>
      <c r="F382" s="2"/>
      <c r="G382" s="2"/>
      <c r="H382" s="2"/>
      <c r="I382" s="2"/>
      <c r="J382" s="2"/>
      <c r="K382" s="2"/>
      <c r="L382" s="2"/>
      <c r="M382" s="2"/>
      <c r="N382" s="2"/>
      <c r="O382" s="2"/>
      <c r="P382" s="2"/>
      <c r="Q382" s="2"/>
      <c r="R382" s="2"/>
      <c r="S382" s="2"/>
      <c r="T382" s="2"/>
      <c r="U382" s="2"/>
      <c r="V382" s="2"/>
      <c r="W382" s="2"/>
      <c r="X382" s="2"/>
      <c r="Y382" s="2"/>
    </row>
    <row r="383" spans="2:25" ht="15.75" customHeight="1">
      <c r="B383" s="2"/>
      <c r="C383" s="2"/>
      <c r="D383" s="1"/>
      <c r="E383" s="6"/>
      <c r="F383" s="2"/>
      <c r="G383" s="2"/>
      <c r="H383" s="2"/>
      <c r="I383" s="2"/>
      <c r="J383" s="2"/>
      <c r="K383" s="2"/>
      <c r="L383" s="2"/>
      <c r="M383" s="2"/>
      <c r="N383" s="2"/>
      <c r="O383" s="2"/>
      <c r="P383" s="2"/>
      <c r="Q383" s="2"/>
      <c r="R383" s="2"/>
      <c r="S383" s="2"/>
      <c r="T383" s="2"/>
      <c r="U383" s="2"/>
      <c r="V383" s="2"/>
      <c r="W383" s="2"/>
      <c r="X383" s="2"/>
      <c r="Y383" s="2"/>
    </row>
    <row r="384" spans="2:25" ht="15.75" customHeight="1">
      <c r="B384" s="2"/>
      <c r="C384" s="2"/>
      <c r="D384" s="1"/>
      <c r="E384" s="6"/>
      <c r="F384" s="2"/>
      <c r="G384" s="2"/>
      <c r="H384" s="2"/>
      <c r="I384" s="2"/>
      <c r="J384" s="2"/>
      <c r="K384" s="2"/>
      <c r="L384" s="2"/>
      <c r="M384" s="2"/>
      <c r="N384" s="2"/>
      <c r="O384" s="2"/>
      <c r="P384" s="2"/>
      <c r="Q384" s="2"/>
      <c r="R384" s="2"/>
      <c r="S384" s="2"/>
      <c r="T384" s="2"/>
      <c r="U384" s="2"/>
      <c r="V384" s="2"/>
      <c r="W384" s="2"/>
      <c r="X384" s="2"/>
      <c r="Y384" s="2"/>
    </row>
    <row r="385" spans="2:25" ht="15.75" customHeight="1">
      <c r="B385" s="2"/>
      <c r="C385" s="2"/>
      <c r="D385" s="1"/>
      <c r="E385" s="6"/>
      <c r="F385" s="2"/>
      <c r="G385" s="2"/>
      <c r="H385" s="2"/>
      <c r="I385" s="2"/>
      <c r="J385" s="2"/>
      <c r="K385" s="2"/>
      <c r="L385" s="2"/>
      <c r="M385" s="2"/>
      <c r="N385" s="2"/>
      <c r="O385" s="2"/>
      <c r="P385" s="2"/>
      <c r="Q385" s="2"/>
      <c r="R385" s="2"/>
      <c r="S385" s="2"/>
      <c r="T385" s="2"/>
      <c r="U385" s="2"/>
      <c r="V385" s="2"/>
      <c r="W385" s="2"/>
      <c r="X385" s="2"/>
      <c r="Y385" s="2"/>
    </row>
    <row r="386" spans="2:25" ht="15.75" customHeight="1">
      <c r="B386" s="2"/>
      <c r="C386" s="2"/>
      <c r="D386" s="1"/>
      <c r="E386" s="6"/>
      <c r="F386" s="2"/>
      <c r="G386" s="2"/>
      <c r="H386" s="2"/>
      <c r="I386" s="2"/>
      <c r="J386" s="2"/>
      <c r="K386" s="2"/>
      <c r="L386" s="2"/>
      <c r="M386" s="2"/>
      <c r="N386" s="2"/>
      <c r="O386" s="2"/>
      <c r="P386" s="2"/>
      <c r="Q386" s="2"/>
      <c r="R386" s="2"/>
      <c r="S386" s="2"/>
      <c r="T386" s="2"/>
      <c r="U386" s="2"/>
      <c r="V386" s="2"/>
      <c r="W386" s="2"/>
      <c r="X386" s="2"/>
      <c r="Y386" s="2"/>
    </row>
    <row r="387" spans="2:25" ht="15.75" customHeight="1">
      <c r="B387" s="2"/>
      <c r="C387" s="2"/>
      <c r="D387" s="1"/>
      <c r="E387" s="6"/>
      <c r="F387" s="2"/>
      <c r="G387" s="2"/>
      <c r="H387" s="2"/>
      <c r="I387" s="2"/>
      <c r="J387" s="2"/>
      <c r="K387" s="2"/>
      <c r="L387" s="2"/>
      <c r="M387" s="2"/>
      <c r="N387" s="2"/>
      <c r="O387" s="2"/>
      <c r="P387" s="2"/>
      <c r="Q387" s="2"/>
      <c r="R387" s="2"/>
      <c r="S387" s="2"/>
      <c r="T387" s="2"/>
      <c r="U387" s="2"/>
      <c r="V387" s="2"/>
      <c r="W387" s="2"/>
      <c r="X387" s="2"/>
      <c r="Y387" s="2"/>
    </row>
    <row r="388" spans="2:25" ht="15.75" customHeight="1">
      <c r="B388" s="2"/>
      <c r="C388" s="2"/>
      <c r="D388" s="1"/>
      <c r="E388" s="6"/>
      <c r="F388" s="2"/>
      <c r="G388" s="2"/>
      <c r="H388" s="2"/>
      <c r="I388" s="2"/>
      <c r="J388" s="2"/>
      <c r="K388" s="2"/>
      <c r="L388" s="2"/>
      <c r="M388" s="2"/>
      <c r="N388" s="2"/>
      <c r="O388" s="2"/>
      <c r="P388" s="2"/>
      <c r="Q388" s="2"/>
      <c r="R388" s="2"/>
      <c r="S388" s="2"/>
      <c r="T388" s="2"/>
      <c r="U388" s="2"/>
      <c r="V388" s="2"/>
      <c r="W388" s="2"/>
      <c r="X388" s="2"/>
      <c r="Y388" s="2"/>
    </row>
    <row r="389" spans="2:25" ht="15.75" customHeight="1">
      <c r="B389" s="2"/>
      <c r="C389" s="2"/>
      <c r="D389" s="1"/>
      <c r="E389" s="6"/>
      <c r="F389" s="2"/>
      <c r="G389" s="2"/>
      <c r="H389" s="2"/>
      <c r="I389" s="2"/>
      <c r="J389" s="2"/>
      <c r="K389" s="2"/>
      <c r="L389" s="2"/>
      <c r="M389" s="2"/>
      <c r="N389" s="2"/>
      <c r="O389" s="2"/>
      <c r="P389" s="2"/>
      <c r="Q389" s="2"/>
      <c r="R389" s="2"/>
      <c r="S389" s="2"/>
      <c r="T389" s="2"/>
      <c r="U389" s="2"/>
      <c r="V389" s="2"/>
      <c r="W389" s="2"/>
      <c r="X389" s="2"/>
      <c r="Y389" s="2"/>
    </row>
    <row r="390" spans="2:25" ht="15.75" customHeight="1">
      <c r="B390" s="2"/>
      <c r="C390" s="2"/>
      <c r="D390" s="1"/>
      <c r="E390" s="6"/>
      <c r="F390" s="2"/>
      <c r="G390" s="2"/>
      <c r="H390" s="2"/>
      <c r="I390" s="2"/>
      <c r="J390" s="2"/>
      <c r="K390" s="2"/>
      <c r="L390" s="2"/>
      <c r="M390" s="2"/>
      <c r="N390" s="2"/>
      <c r="O390" s="2"/>
      <c r="P390" s="2"/>
      <c r="Q390" s="2"/>
      <c r="R390" s="2"/>
      <c r="S390" s="2"/>
      <c r="T390" s="2"/>
      <c r="U390" s="2"/>
      <c r="V390" s="2"/>
      <c r="W390" s="2"/>
      <c r="X390" s="2"/>
      <c r="Y390" s="2"/>
    </row>
    <row r="391" spans="2:25" ht="15.75" customHeight="1">
      <c r="B391" s="2"/>
      <c r="C391" s="2"/>
      <c r="D391" s="1"/>
      <c r="E391" s="6"/>
      <c r="F391" s="2"/>
      <c r="G391" s="2"/>
      <c r="H391" s="2"/>
      <c r="I391" s="2"/>
      <c r="J391" s="2"/>
      <c r="K391" s="2"/>
      <c r="L391" s="2"/>
      <c r="M391" s="2"/>
      <c r="N391" s="2"/>
      <c r="O391" s="2"/>
      <c r="P391" s="2"/>
      <c r="Q391" s="2"/>
      <c r="R391" s="2"/>
      <c r="S391" s="2"/>
      <c r="T391" s="2"/>
      <c r="U391" s="2"/>
      <c r="V391" s="2"/>
      <c r="W391" s="2"/>
      <c r="X391" s="2"/>
      <c r="Y391" s="2"/>
    </row>
    <row r="392" spans="2:25" ht="15.75" customHeight="1">
      <c r="B392" s="2"/>
      <c r="C392" s="2"/>
      <c r="D392" s="1"/>
      <c r="E392" s="6"/>
      <c r="F392" s="2"/>
      <c r="G392" s="2"/>
      <c r="H392" s="2"/>
      <c r="I392" s="2"/>
      <c r="J392" s="2"/>
      <c r="K392" s="2"/>
      <c r="L392" s="2"/>
      <c r="M392" s="2"/>
      <c r="N392" s="2"/>
      <c r="O392" s="2"/>
      <c r="P392" s="2"/>
      <c r="Q392" s="2"/>
      <c r="R392" s="2"/>
      <c r="S392" s="2"/>
      <c r="T392" s="2"/>
      <c r="U392" s="2"/>
      <c r="V392" s="2"/>
      <c r="W392" s="2"/>
      <c r="X392" s="2"/>
      <c r="Y392" s="2"/>
    </row>
    <row r="393" spans="2:25" ht="15.75" customHeight="1">
      <c r="B393" s="2"/>
      <c r="C393" s="2"/>
      <c r="D393" s="1"/>
      <c r="E393" s="6"/>
      <c r="F393" s="2"/>
      <c r="G393" s="2"/>
      <c r="H393" s="2"/>
      <c r="I393" s="2"/>
      <c r="J393" s="2"/>
      <c r="K393" s="2"/>
      <c r="L393" s="2"/>
      <c r="M393" s="2"/>
      <c r="N393" s="2"/>
      <c r="O393" s="2"/>
      <c r="P393" s="2"/>
      <c r="Q393" s="2"/>
      <c r="R393" s="2"/>
      <c r="S393" s="2"/>
      <c r="T393" s="2"/>
      <c r="U393" s="2"/>
      <c r="V393" s="2"/>
      <c r="W393" s="2"/>
      <c r="X393" s="2"/>
      <c r="Y393" s="2"/>
    </row>
    <row r="394" spans="2:25" ht="15.75" customHeight="1">
      <c r="B394" s="2"/>
      <c r="C394" s="2"/>
      <c r="D394" s="1"/>
      <c r="E394" s="6"/>
      <c r="F394" s="2"/>
      <c r="G394" s="2"/>
      <c r="H394" s="2"/>
      <c r="I394" s="2"/>
      <c r="J394" s="2"/>
      <c r="K394" s="2"/>
      <c r="L394" s="2"/>
      <c r="M394" s="2"/>
      <c r="N394" s="2"/>
      <c r="O394" s="2"/>
      <c r="P394" s="2"/>
      <c r="Q394" s="2"/>
      <c r="R394" s="2"/>
      <c r="S394" s="2"/>
      <c r="T394" s="2"/>
      <c r="U394" s="2"/>
      <c r="V394" s="2"/>
      <c r="W394" s="2"/>
      <c r="X394" s="2"/>
      <c r="Y394" s="2"/>
    </row>
    <row r="395" spans="2:25" ht="15.75" customHeight="1">
      <c r="B395" s="2"/>
      <c r="C395" s="2"/>
      <c r="D395" s="1"/>
      <c r="E395" s="6"/>
      <c r="F395" s="2"/>
      <c r="G395" s="2"/>
      <c r="H395" s="2"/>
      <c r="I395" s="2"/>
      <c r="J395" s="2"/>
      <c r="K395" s="2"/>
      <c r="L395" s="2"/>
      <c r="M395" s="2"/>
      <c r="N395" s="2"/>
      <c r="O395" s="2"/>
      <c r="P395" s="2"/>
      <c r="Q395" s="2"/>
      <c r="R395" s="2"/>
      <c r="S395" s="2"/>
      <c r="T395" s="2"/>
      <c r="U395" s="2"/>
      <c r="V395" s="2"/>
      <c r="W395" s="2"/>
      <c r="X395" s="2"/>
      <c r="Y395" s="2"/>
    </row>
    <row r="396" spans="2:25" ht="15.75" customHeight="1">
      <c r="B396" s="2"/>
      <c r="C396" s="2"/>
      <c r="D396" s="1"/>
      <c r="E396" s="6"/>
      <c r="F396" s="2"/>
      <c r="G396" s="2"/>
      <c r="H396" s="2"/>
      <c r="I396" s="2"/>
      <c r="J396" s="2"/>
      <c r="K396" s="2"/>
      <c r="L396" s="2"/>
      <c r="M396" s="2"/>
      <c r="N396" s="2"/>
      <c r="O396" s="2"/>
      <c r="P396" s="2"/>
      <c r="Q396" s="2"/>
      <c r="R396" s="2"/>
      <c r="S396" s="2"/>
      <c r="T396" s="2"/>
      <c r="U396" s="2"/>
      <c r="V396" s="2"/>
      <c r="W396" s="2"/>
      <c r="X396" s="2"/>
      <c r="Y396" s="2"/>
    </row>
    <row r="397" spans="2:25" ht="15.75" customHeight="1">
      <c r="B397" s="2"/>
      <c r="C397" s="2"/>
      <c r="D397" s="1"/>
      <c r="E397" s="6"/>
      <c r="F397" s="2"/>
      <c r="G397" s="2"/>
      <c r="H397" s="2"/>
      <c r="I397" s="2"/>
      <c r="J397" s="2"/>
      <c r="K397" s="2"/>
      <c r="L397" s="2"/>
      <c r="M397" s="2"/>
      <c r="N397" s="2"/>
      <c r="O397" s="2"/>
      <c r="P397" s="2"/>
      <c r="Q397" s="2"/>
      <c r="R397" s="2"/>
      <c r="S397" s="2"/>
      <c r="T397" s="2"/>
      <c r="U397" s="2"/>
      <c r="V397" s="2"/>
      <c r="W397" s="2"/>
      <c r="X397" s="2"/>
      <c r="Y397" s="2"/>
    </row>
    <row r="398" spans="2:25" ht="15.75" customHeight="1">
      <c r="B398" s="2"/>
      <c r="C398" s="2"/>
      <c r="D398" s="1"/>
      <c r="E398" s="6"/>
      <c r="F398" s="2"/>
      <c r="G398" s="2"/>
      <c r="H398" s="2"/>
      <c r="I398" s="2"/>
      <c r="J398" s="2"/>
      <c r="K398" s="2"/>
      <c r="L398" s="2"/>
      <c r="M398" s="2"/>
      <c r="N398" s="2"/>
      <c r="O398" s="2"/>
      <c r="P398" s="2"/>
      <c r="Q398" s="2"/>
      <c r="R398" s="2"/>
      <c r="S398" s="2"/>
      <c r="T398" s="2"/>
      <c r="U398" s="2"/>
      <c r="V398" s="2"/>
      <c r="W398" s="2"/>
      <c r="X398" s="2"/>
      <c r="Y398" s="2"/>
    </row>
    <row r="399" spans="2:25" ht="15.75" customHeight="1">
      <c r="B399" s="2"/>
      <c r="C399" s="2"/>
      <c r="D399" s="1"/>
      <c r="E399" s="6"/>
      <c r="F399" s="2"/>
      <c r="G399" s="2"/>
      <c r="H399" s="2"/>
      <c r="I399" s="2"/>
      <c r="J399" s="2"/>
      <c r="K399" s="2"/>
      <c r="L399" s="2"/>
      <c r="M399" s="2"/>
      <c r="N399" s="2"/>
      <c r="O399" s="2"/>
      <c r="P399" s="2"/>
      <c r="Q399" s="2"/>
      <c r="R399" s="2"/>
      <c r="S399" s="2"/>
      <c r="T399" s="2"/>
      <c r="U399" s="2"/>
      <c r="V399" s="2"/>
      <c r="W399" s="2"/>
      <c r="X399" s="2"/>
      <c r="Y399" s="2"/>
    </row>
    <row r="400" spans="2:25" ht="15.75" customHeight="1">
      <c r="B400" s="2"/>
      <c r="C400" s="2"/>
      <c r="D400" s="1"/>
      <c r="E400" s="6"/>
      <c r="F400" s="2"/>
      <c r="G400" s="2"/>
      <c r="H400" s="2"/>
      <c r="I400" s="2"/>
      <c r="J400" s="2"/>
      <c r="K400" s="2"/>
      <c r="L400" s="2"/>
      <c r="M400" s="2"/>
      <c r="N400" s="2"/>
      <c r="O400" s="2"/>
      <c r="P400" s="2"/>
      <c r="Q400" s="2"/>
      <c r="R400" s="2"/>
      <c r="S400" s="2"/>
      <c r="T400" s="2"/>
      <c r="U400" s="2"/>
      <c r="V400" s="2"/>
      <c r="W400" s="2"/>
      <c r="X400" s="2"/>
      <c r="Y400" s="2"/>
    </row>
    <row r="401" spans="2:25" ht="15.75" customHeight="1">
      <c r="B401" s="2"/>
      <c r="C401" s="2"/>
      <c r="D401" s="1"/>
      <c r="E401" s="6"/>
      <c r="F401" s="2"/>
      <c r="G401" s="2"/>
      <c r="H401" s="2"/>
      <c r="I401" s="2"/>
      <c r="J401" s="2"/>
      <c r="K401" s="2"/>
      <c r="L401" s="2"/>
      <c r="M401" s="2"/>
      <c r="N401" s="2"/>
      <c r="O401" s="2"/>
      <c r="P401" s="2"/>
      <c r="Q401" s="2"/>
      <c r="R401" s="2"/>
      <c r="S401" s="2"/>
      <c r="T401" s="2"/>
      <c r="U401" s="2"/>
      <c r="V401" s="2"/>
      <c r="W401" s="2"/>
      <c r="X401" s="2"/>
      <c r="Y401" s="2"/>
    </row>
    <row r="402" spans="2:25" ht="15.75" customHeight="1">
      <c r="B402" s="2"/>
      <c r="C402" s="2"/>
      <c r="D402" s="1"/>
      <c r="E402" s="6"/>
      <c r="F402" s="2"/>
      <c r="G402" s="2"/>
      <c r="H402" s="2"/>
      <c r="I402" s="2"/>
      <c r="J402" s="2"/>
      <c r="K402" s="2"/>
      <c r="L402" s="2"/>
      <c r="M402" s="2"/>
      <c r="N402" s="2"/>
      <c r="O402" s="2"/>
      <c r="P402" s="2"/>
      <c r="Q402" s="2"/>
      <c r="R402" s="2"/>
      <c r="S402" s="2"/>
      <c r="T402" s="2"/>
      <c r="U402" s="2"/>
      <c r="V402" s="2"/>
      <c r="W402" s="2"/>
      <c r="X402" s="2"/>
      <c r="Y402" s="2"/>
    </row>
    <row r="403" spans="2:25" ht="15.75" customHeight="1">
      <c r="B403" s="2"/>
      <c r="C403" s="2"/>
      <c r="D403" s="1"/>
      <c r="E403" s="6"/>
      <c r="F403" s="2"/>
      <c r="G403" s="2"/>
      <c r="H403" s="2"/>
      <c r="I403" s="2"/>
      <c r="J403" s="2"/>
      <c r="K403" s="2"/>
      <c r="L403" s="2"/>
      <c r="M403" s="2"/>
      <c r="N403" s="2"/>
      <c r="O403" s="2"/>
      <c r="P403" s="2"/>
      <c r="Q403" s="2"/>
      <c r="R403" s="2"/>
      <c r="S403" s="2"/>
      <c r="T403" s="2"/>
      <c r="U403" s="2"/>
      <c r="V403" s="2"/>
      <c r="W403" s="2"/>
      <c r="X403" s="2"/>
      <c r="Y403" s="2"/>
    </row>
    <row r="404" spans="2:25" ht="15.75" customHeight="1">
      <c r="B404" s="2"/>
      <c r="C404" s="2"/>
      <c r="D404" s="1"/>
      <c r="E404" s="6"/>
      <c r="F404" s="2"/>
      <c r="G404" s="2"/>
      <c r="H404" s="2"/>
      <c r="I404" s="2"/>
      <c r="J404" s="2"/>
      <c r="K404" s="2"/>
      <c r="L404" s="2"/>
      <c r="M404" s="2"/>
      <c r="N404" s="2"/>
      <c r="O404" s="2"/>
      <c r="P404" s="2"/>
      <c r="Q404" s="2"/>
      <c r="R404" s="2"/>
      <c r="S404" s="2"/>
      <c r="T404" s="2"/>
      <c r="U404" s="2"/>
      <c r="V404" s="2"/>
      <c r="W404" s="2"/>
      <c r="X404" s="2"/>
      <c r="Y404" s="2"/>
    </row>
    <row r="405" spans="2:25" ht="15.75" customHeight="1">
      <c r="B405" s="2"/>
      <c r="C405" s="2"/>
      <c r="D405" s="1"/>
      <c r="E405" s="6"/>
      <c r="F405" s="2"/>
      <c r="G405" s="2"/>
      <c r="H405" s="2"/>
      <c r="I405" s="2"/>
      <c r="J405" s="2"/>
      <c r="K405" s="2"/>
      <c r="L405" s="2"/>
      <c r="M405" s="2"/>
      <c r="N405" s="2"/>
      <c r="O405" s="2"/>
      <c r="P405" s="2"/>
      <c r="Q405" s="2"/>
      <c r="R405" s="2"/>
      <c r="S405" s="2"/>
      <c r="T405" s="2"/>
      <c r="U405" s="2"/>
      <c r="V405" s="2"/>
      <c r="W405" s="2"/>
      <c r="X405" s="2"/>
      <c r="Y405" s="2"/>
    </row>
    <row r="406" spans="2:25" ht="15.75" customHeight="1">
      <c r="B406" s="2"/>
      <c r="C406" s="2"/>
      <c r="D406" s="1"/>
      <c r="E406" s="6"/>
      <c r="F406" s="2"/>
      <c r="G406" s="2"/>
      <c r="H406" s="2"/>
      <c r="I406" s="2"/>
      <c r="J406" s="2"/>
      <c r="K406" s="2"/>
      <c r="L406" s="2"/>
      <c r="M406" s="2"/>
      <c r="N406" s="2"/>
      <c r="O406" s="2"/>
      <c r="P406" s="2"/>
      <c r="Q406" s="2"/>
      <c r="R406" s="2"/>
      <c r="S406" s="2"/>
      <c r="T406" s="2"/>
      <c r="U406" s="2"/>
      <c r="V406" s="2"/>
      <c r="W406" s="2"/>
      <c r="X406" s="2"/>
      <c r="Y406" s="2"/>
    </row>
    <row r="407" spans="2:25" ht="15.75" customHeight="1">
      <c r="B407" s="2"/>
      <c r="C407" s="2"/>
      <c r="D407" s="1"/>
      <c r="E407" s="6"/>
      <c r="F407" s="2"/>
      <c r="G407" s="2"/>
      <c r="H407" s="2"/>
      <c r="I407" s="2"/>
      <c r="J407" s="2"/>
      <c r="K407" s="2"/>
      <c r="L407" s="2"/>
      <c r="M407" s="2"/>
      <c r="N407" s="2"/>
      <c r="O407" s="2"/>
      <c r="P407" s="2"/>
      <c r="Q407" s="2"/>
      <c r="R407" s="2"/>
      <c r="S407" s="2"/>
      <c r="T407" s="2"/>
      <c r="U407" s="2"/>
      <c r="V407" s="2"/>
      <c r="W407" s="2"/>
      <c r="X407" s="2"/>
      <c r="Y407" s="2"/>
    </row>
    <row r="408" spans="2:25" ht="15.75" customHeight="1">
      <c r="B408" s="2"/>
      <c r="C408" s="2"/>
      <c r="D408" s="1"/>
      <c r="E408" s="6"/>
      <c r="F408" s="2"/>
      <c r="G408" s="2"/>
      <c r="H408" s="2"/>
      <c r="I408" s="2"/>
      <c r="J408" s="2"/>
      <c r="K408" s="2"/>
      <c r="L408" s="2"/>
      <c r="M408" s="2"/>
      <c r="N408" s="2"/>
      <c r="O408" s="2"/>
      <c r="P408" s="2"/>
      <c r="Q408" s="2"/>
      <c r="R408" s="2"/>
      <c r="S408" s="2"/>
      <c r="T408" s="2"/>
      <c r="U408" s="2"/>
      <c r="V408" s="2"/>
      <c r="W408" s="2"/>
      <c r="X408" s="2"/>
      <c r="Y408" s="2"/>
    </row>
    <row r="409" spans="2:25" ht="15.75" customHeight="1">
      <c r="B409" s="2"/>
      <c r="C409" s="2"/>
      <c r="D409" s="1"/>
      <c r="E409" s="6"/>
      <c r="F409" s="2"/>
      <c r="G409" s="2"/>
      <c r="H409" s="2"/>
      <c r="I409" s="2"/>
      <c r="J409" s="2"/>
      <c r="K409" s="2"/>
      <c r="L409" s="2"/>
      <c r="M409" s="2"/>
      <c r="N409" s="2"/>
      <c r="O409" s="2"/>
      <c r="P409" s="2"/>
      <c r="Q409" s="2"/>
      <c r="R409" s="2"/>
      <c r="S409" s="2"/>
      <c r="T409" s="2"/>
      <c r="U409" s="2"/>
      <c r="V409" s="2"/>
      <c r="W409" s="2"/>
      <c r="X409" s="2"/>
      <c r="Y409" s="2"/>
    </row>
    <row r="410" spans="2:25" ht="15.75" customHeight="1">
      <c r="B410" s="2"/>
      <c r="C410" s="2"/>
      <c r="D410" s="1"/>
      <c r="E410" s="6"/>
      <c r="F410" s="2"/>
      <c r="G410" s="2"/>
      <c r="H410" s="2"/>
      <c r="I410" s="2"/>
      <c r="J410" s="2"/>
      <c r="K410" s="2"/>
      <c r="L410" s="2"/>
      <c r="M410" s="2"/>
      <c r="N410" s="2"/>
      <c r="O410" s="2"/>
      <c r="P410" s="2"/>
      <c r="Q410" s="2"/>
      <c r="R410" s="2"/>
      <c r="S410" s="2"/>
      <c r="T410" s="2"/>
      <c r="U410" s="2"/>
      <c r="V410" s="2"/>
      <c r="W410" s="2"/>
      <c r="X410" s="2"/>
      <c r="Y410" s="2"/>
    </row>
    <row r="411" spans="2:25" ht="15.75" customHeight="1">
      <c r="B411" s="2"/>
      <c r="C411" s="2"/>
      <c r="D411" s="1"/>
      <c r="E411" s="6"/>
      <c r="F411" s="2"/>
      <c r="G411" s="2"/>
      <c r="H411" s="2"/>
      <c r="I411" s="2"/>
      <c r="J411" s="2"/>
      <c r="K411" s="2"/>
      <c r="L411" s="2"/>
      <c r="M411" s="2"/>
      <c r="N411" s="2"/>
      <c r="O411" s="2"/>
      <c r="P411" s="2"/>
      <c r="Q411" s="2"/>
      <c r="R411" s="2"/>
      <c r="S411" s="2"/>
      <c r="T411" s="2"/>
      <c r="U411" s="2"/>
      <c r="V411" s="2"/>
      <c r="W411" s="2"/>
      <c r="X411" s="2"/>
      <c r="Y411" s="2"/>
    </row>
    <row r="412" spans="2:25" ht="15.75" customHeight="1">
      <c r="B412" s="2"/>
      <c r="C412" s="2"/>
      <c r="D412" s="1"/>
      <c r="E412" s="6"/>
      <c r="F412" s="2"/>
      <c r="G412" s="2"/>
      <c r="H412" s="2"/>
      <c r="I412" s="2"/>
      <c r="J412" s="2"/>
      <c r="K412" s="2"/>
      <c r="L412" s="2"/>
      <c r="M412" s="2"/>
      <c r="N412" s="2"/>
      <c r="O412" s="2"/>
      <c r="P412" s="2"/>
      <c r="Q412" s="2"/>
      <c r="R412" s="2"/>
      <c r="S412" s="2"/>
      <c r="T412" s="2"/>
      <c r="U412" s="2"/>
      <c r="V412" s="2"/>
      <c r="W412" s="2"/>
      <c r="X412" s="2"/>
      <c r="Y412" s="2"/>
    </row>
    <row r="413" spans="2:25" ht="15.75" customHeight="1">
      <c r="B413" s="2"/>
      <c r="C413" s="2"/>
      <c r="D413" s="1"/>
      <c r="E413" s="6"/>
      <c r="F413" s="2"/>
      <c r="G413" s="2"/>
      <c r="H413" s="2"/>
      <c r="I413" s="2"/>
      <c r="J413" s="2"/>
      <c r="K413" s="2"/>
      <c r="L413" s="2"/>
      <c r="M413" s="2"/>
      <c r="N413" s="2"/>
      <c r="O413" s="2"/>
      <c r="P413" s="2"/>
      <c r="Q413" s="2"/>
      <c r="R413" s="2"/>
      <c r="S413" s="2"/>
      <c r="T413" s="2"/>
      <c r="U413" s="2"/>
      <c r="V413" s="2"/>
      <c r="W413" s="2"/>
      <c r="X413" s="2"/>
      <c r="Y413" s="2"/>
    </row>
    <row r="414" spans="2:25" ht="15.75" customHeight="1">
      <c r="B414" s="2"/>
      <c r="C414" s="2"/>
      <c r="D414" s="1"/>
      <c r="E414" s="6"/>
      <c r="F414" s="2"/>
      <c r="G414" s="2"/>
      <c r="H414" s="2"/>
      <c r="I414" s="2"/>
      <c r="J414" s="2"/>
      <c r="K414" s="2"/>
      <c r="L414" s="2"/>
      <c r="M414" s="2"/>
      <c r="N414" s="2"/>
      <c r="O414" s="2"/>
      <c r="P414" s="2"/>
      <c r="Q414" s="2"/>
      <c r="R414" s="2"/>
      <c r="S414" s="2"/>
      <c r="T414" s="2"/>
      <c r="U414" s="2"/>
      <c r="V414" s="2"/>
      <c r="W414" s="2"/>
      <c r="X414" s="2"/>
      <c r="Y414" s="2"/>
    </row>
    <row r="415" spans="2:25" ht="15.75" customHeight="1">
      <c r="B415" s="2"/>
      <c r="C415" s="2"/>
      <c r="D415" s="1"/>
      <c r="E415" s="6"/>
      <c r="F415" s="2"/>
      <c r="G415" s="2"/>
      <c r="H415" s="2"/>
      <c r="I415" s="2"/>
      <c r="J415" s="2"/>
      <c r="K415" s="2"/>
      <c r="L415" s="2"/>
      <c r="M415" s="2"/>
      <c r="N415" s="2"/>
      <c r="O415" s="2"/>
      <c r="P415" s="2"/>
      <c r="Q415" s="2"/>
      <c r="R415" s="2"/>
      <c r="S415" s="2"/>
      <c r="T415" s="2"/>
      <c r="U415" s="2"/>
      <c r="V415" s="2"/>
      <c r="W415" s="2"/>
      <c r="X415" s="2"/>
      <c r="Y415" s="2"/>
    </row>
    <row r="416" spans="2:25" ht="15.75" customHeight="1">
      <c r="B416" s="2"/>
      <c r="C416" s="2"/>
      <c r="D416" s="1"/>
      <c r="E416" s="6"/>
      <c r="F416" s="2"/>
      <c r="G416" s="2"/>
      <c r="H416" s="2"/>
      <c r="I416" s="2"/>
      <c r="J416" s="2"/>
      <c r="K416" s="2"/>
      <c r="L416" s="2"/>
      <c r="M416" s="2"/>
      <c r="N416" s="2"/>
      <c r="O416" s="2"/>
      <c r="P416" s="2"/>
      <c r="Q416" s="2"/>
      <c r="R416" s="2"/>
      <c r="S416" s="2"/>
      <c r="T416" s="2"/>
      <c r="U416" s="2"/>
      <c r="V416" s="2"/>
      <c r="W416" s="2"/>
      <c r="X416" s="2"/>
      <c r="Y416" s="2"/>
    </row>
    <row r="417" spans="2:25" ht="15.75" customHeight="1">
      <c r="B417" s="2"/>
      <c r="C417" s="2"/>
      <c r="D417" s="1"/>
      <c r="E417" s="6"/>
      <c r="F417" s="2"/>
      <c r="G417" s="2"/>
      <c r="H417" s="2"/>
      <c r="I417" s="2"/>
      <c r="J417" s="2"/>
      <c r="K417" s="2"/>
      <c r="L417" s="2"/>
      <c r="M417" s="2"/>
      <c r="N417" s="2"/>
      <c r="O417" s="2"/>
      <c r="P417" s="2"/>
      <c r="Q417" s="2"/>
      <c r="R417" s="2"/>
      <c r="S417" s="2"/>
      <c r="T417" s="2"/>
      <c r="U417" s="2"/>
      <c r="V417" s="2"/>
      <c r="W417" s="2"/>
      <c r="X417" s="2"/>
      <c r="Y417" s="2"/>
    </row>
    <row r="418" spans="2:25" ht="15.75" customHeight="1">
      <c r="B418" s="2"/>
      <c r="C418" s="2"/>
      <c r="D418" s="1"/>
      <c r="E418" s="6"/>
      <c r="F418" s="2"/>
      <c r="G418" s="2"/>
      <c r="H418" s="2"/>
      <c r="I418" s="2"/>
      <c r="J418" s="2"/>
      <c r="K418" s="2"/>
      <c r="L418" s="2"/>
      <c r="M418" s="2"/>
      <c r="N418" s="2"/>
      <c r="O418" s="2"/>
      <c r="P418" s="2"/>
      <c r="Q418" s="2"/>
      <c r="R418" s="2"/>
      <c r="S418" s="2"/>
      <c r="T418" s="2"/>
      <c r="U418" s="2"/>
      <c r="V418" s="2"/>
      <c r="W418" s="2"/>
      <c r="X418" s="2"/>
      <c r="Y418" s="2"/>
    </row>
    <row r="419" spans="2:25" ht="15.75" customHeight="1">
      <c r="B419" s="2"/>
      <c r="C419" s="2"/>
      <c r="D419" s="1"/>
      <c r="E419" s="6"/>
      <c r="F419" s="2"/>
      <c r="G419" s="2"/>
      <c r="H419" s="2"/>
      <c r="I419" s="2"/>
      <c r="J419" s="2"/>
      <c r="K419" s="2"/>
      <c r="L419" s="2"/>
      <c r="M419" s="2"/>
      <c r="N419" s="2"/>
      <c r="O419" s="2"/>
      <c r="P419" s="2"/>
      <c r="Q419" s="2"/>
      <c r="R419" s="2"/>
      <c r="S419" s="2"/>
      <c r="T419" s="2"/>
      <c r="U419" s="2"/>
      <c r="V419" s="2"/>
      <c r="W419" s="2"/>
      <c r="X419" s="2"/>
      <c r="Y419" s="2"/>
    </row>
    <row r="420" spans="2:25" ht="15.75" customHeight="1">
      <c r="B420" s="2"/>
      <c r="C420" s="2"/>
      <c r="D420" s="1"/>
      <c r="E420" s="6"/>
      <c r="F420" s="2"/>
      <c r="G420" s="2"/>
      <c r="H420" s="2"/>
      <c r="I420" s="2"/>
      <c r="J420" s="2"/>
      <c r="K420" s="2"/>
      <c r="L420" s="2"/>
      <c r="M420" s="2"/>
      <c r="N420" s="2"/>
      <c r="O420" s="2"/>
      <c r="P420" s="2"/>
      <c r="Q420" s="2"/>
      <c r="R420" s="2"/>
      <c r="S420" s="2"/>
      <c r="T420" s="2"/>
      <c r="U420" s="2"/>
      <c r="V420" s="2"/>
      <c r="W420" s="2"/>
      <c r="X420" s="2"/>
      <c r="Y420" s="2"/>
    </row>
    <row r="421" spans="2:25" ht="15.75" customHeight="1">
      <c r="B421" s="2"/>
      <c r="C421" s="2"/>
      <c r="D421" s="1"/>
      <c r="E421" s="6"/>
      <c r="F421" s="2"/>
      <c r="G421" s="2"/>
      <c r="H421" s="2"/>
      <c r="I421" s="2"/>
      <c r="J421" s="2"/>
      <c r="K421" s="2"/>
      <c r="L421" s="2"/>
      <c r="M421" s="2"/>
      <c r="N421" s="2"/>
      <c r="O421" s="2"/>
      <c r="P421" s="2"/>
      <c r="Q421" s="2"/>
      <c r="R421" s="2"/>
      <c r="S421" s="2"/>
      <c r="T421" s="2"/>
      <c r="U421" s="2"/>
      <c r="V421" s="2"/>
      <c r="W421" s="2"/>
      <c r="X421" s="2"/>
      <c r="Y421" s="2"/>
    </row>
    <row r="422" spans="2:25" ht="15.75" customHeight="1">
      <c r="B422" s="2"/>
      <c r="C422" s="2"/>
      <c r="D422" s="1"/>
      <c r="E422" s="6"/>
      <c r="F422" s="2"/>
      <c r="G422" s="2"/>
      <c r="H422" s="2"/>
      <c r="I422" s="2"/>
      <c r="J422" s="2"/>
      <c r="K422" s="2"/>
      <c r="L422" s="2"/>
      <c r="M422" s="2"/>
      <c r="N422" s="2"/>
      <c r="O422" s="2"/>
      <c r="P422" s="2"/>
      <c r="Q422" s="2"/>
      <c r="R422" s="2"/>
      <c r="S422" s="2"/>
      <c r="T422" s="2"/>
      <c r="U422" s="2"/>
      <c r="V422" s="2"/>
      <c r="W422" s="2"/>
      <c r="X422" s="2"/>
      <c r="Y422" s="2"/>
    </row>
    <row r="423" spans="2:25" ht="15.75" customHeight="1">
      <c r="B423" s="2"/>
      <c r="C423" s="2"/>
      <c r="D423" s="1"/>
      <c r="E423" s="6"/>
      <c r="F423" s="2"/>
      <c r="G423" s="2"/>
      <c r="H423" s="2"/>
      <c r="I423" s="2"/>
      <c r="J423" s="2"/>
      <c r="K423" s="2"/>
      <c r="L423" s="2"/>
      <c r="M423" s="2"/>
      <c r="N423" s="2"/>
      <c r="O423" s="2"/>
      <c r="P423" s="2"/>
      <c r="Q423" s="2"/>
      <c r="R423" s="2"/>
      <c r="S423" s="2"/>
      <c r="T423" s="2"/>
      <c r="U423" s="2"/>
      <c r="V423" s="2"/>
      <c r="W423" s="2"/>
      <c r="X423" s="2"/>
      <c r="Y423" s="2"/>
    </row>
    <row r="424" spans="2:25" ht="15.75" customHeight="1">
      <c r="B424" s="2"/>
      <c r="C424" s="2"/>
      <c r="D424" s="1"/>
      <c r="E424" s="6"/>
      <c r="F424" s="2"/>
      <c r="G424" s="2"/>
      <c r="H424" s="2"/>
      <c r="I424" s="2"/>
      <c r="J424" s="2"/>
      <c r="K424" s="2"/>
      <c r="L424" s="2"/>
      <c r="M424" s="2"/>
      <c r="N424" s="2"/>
      <c r="O424" s="2"/>
      <c r="P424" s="2"/>
      <c r="Q424" s="2"/>
      <c r="R424" s="2"/>
      <c r="S424" s="2"/>
      <c r="T424" s="2"/>
      <c r="U424" s="2"/>
      <c r="V424" s="2"/>
      <c r="W424" s="2"/>
      <c r="X424" s="2"/>
      <c r="Y424" s="2"/>
    </row>
    <row r="425" spans="2:25" ht="15.75" customHeight="1">
      <c r="B425" s="2"/>
      <c r="C425" s="2"/>
      <c r="D425" s="1"/>
      <c r="E425" s="6"/>
      <c r="F425" s="2"/>
      <c r="G425" s="2"/>
      <c r="H425" s="2"/>
      <c r="I425" s="2"/>
      <c r="J425" s="2"/>
      <c r="K425" s="2"/>
      <c r="L425" s="2"/>
      <c r="M425" s="2"/>
      <c r="N425" s="2"/>
      <c r="O425" s="2"/>
      <c r="P425" s="2"/>
      <c r="Q425" s="2"/>
      <c r="R425" s="2"/>
      <c r="S425" s="2"/>
      <c r="T425" s="2"/>
      <c r="U425" s="2"/>
      <c r="V425" s="2"/>
      <c r="W425" s="2"/>
      <c r="X425" s="2"/>
      <c r="Y425" s="2"/>
    </row>
    <row r="426" spans="2:25" ht="15.75" customHeight="1">
      <c r="B426" s="2"/>
      <c r="C426" s="2"/>
      <c r="D426" s="1"/>
      <c r="E426" s="6"/>
      <c r="F426" s="2"/>
      <c r="G426" s="2"/>
      <c r="H426" s="2"/>
      <c r="I426" s="2"/>
      <c r="J426" s="2"/>
      <c r="K426" s="2"/>
      <c r="L426" s="2"/>
      <c r="M426" s="2"/>
      <c r="N426" s="2"/>
      <c r="O426" s="2"/>
      <c r="P426" s="2"/>
      <c r="Q426" s="2"/>
      <c r="R426" s="2"/>
      <c r="S426" s="2"/>
      <c r="T426" s="2"/>
      <c r="U426" s="2"/>
      <c r="V426" s="2"/>
      <c r="W426" s="2"/>
      <c r="X426" s="2"/>
      <c r="Y426" s="2"/>
    </row>
    <row r="427" spans="2:25" ht="15.75" customHeight="1">
      <c r="B427" s="2"/>
      <c r="C427" s="2"/>
      <c r="D427" s="1"/>
      <c r="E427" s="6"/>
      <c r="F427" s="2"/>
      <c r="G427" s="2"/>
      <c r="H427" s="2"/>
      <c r="I427" s="2"/>
      <c r="J427" s="2"/>
      <c r="K427" s="2"/>
      <c r="L427" s="2"/>
      <c r="M427" s="2"/>
      <c r="N427" s="2"/>
      <c r="O427" s="2"/>
      <c r="P427" s="2"/>
      <c r="Q427" s="2"/>
      <c r="R427" s="2"/>
      <c r="S427" s="2"/>
      <c r="T427" s="2"/>
      <c r="U427" s="2"/>
      <c r="V427" s="2"/>
      <c r="W427" s="2"/>
      <c r="X427" s="2"/>
      <c r="Y427" s="2"/>
    </row>
    <row r="428" spans="2:25" ht="15.75" customHeight="1">
      <c r="B428" s="2"/>
      <c r="C428" s="2"/>
      <c r="D428" s="1"/>
      <c r="E428" s="6"/>
      <c r="F428" s="2"/>
      <c r="G428" s="2"/>
      <c r="H428" s="2"/>
      <c r="I428" s="2"/>
      <c r="J428" s="2"/>
      <c r="K428" s="2"/>
      <c r="L428" s="2"/>
      <c r="M428" s="2"/>
      <c r="N428" s="2"/>
      <c r="O428" s="2"/>
      <c r="P428" s="2"/>
      <c r="Q428" s="2"/>
      <c r="R428" s="2"/>
      <c r="S428" s="2"/>
      <c r="T428" s="2"/>
      <c r="U428" s="2"/>
      <c r="V428" s="2"/>
      <c r="W428" s="2"/>
      <c r="X428" s="2"/>
      <c r="Y428" s="2"/>
    </row>
    <row r="429" spans="2:25" ht="15.75" customHeight="1">
      <c r="B429" s="2"/>
      <c r="C429" s="2"/>
      <c r="D429" s="1"/>
      <c r="E429" s="6"/>
      <c r="F429" s="2"/>
      <c r="G429" s="2"/>
      <c r="H429" s="2"/>
      <c r="I429" s="2"/>
      <c r="J429" s="2"/>
      <c r="K429" s="2"/>
      <c r="L429" s="2"/>
      <c r="M429" s="2"/>
      <c r="N429" s="2"/>
      <c r="O429" s="2"/>
      <c r="P429" s="2"/>
      <c r="Q429" s="2"/>
      <c r="R429" s="2"/>
      <c r="S429" s="2"/>
      <c r="T429" s="2"/>
      <c r="U429" s="2"/>
      <c r="V429" s="2"/>
      <c r="W429" s="2"/>
      <c r="X429" s="2"/>
      <c r="Y429" s="2"/>
    </row>
    <row r="430" spans="2:25" ht="15.75" customHeight="1">
      <c r="B430" s="2"/>
      <c r="C430" s="2"/>
      <c r="D430" s="1"/>
      <c r="E430" s="6"/>
      <c r="F430" s="2"/>
      <c r="G430" s="2"/>
      <c r="H430" s="2"/>
      <c r="I430" s="2"/>
      <c r="J430" s="2"/>
      <c r="K430" s="2"/>
      <c r="L430" s="2"/>
      <c r="M430" s="2"/>
      <c r="N430" s="2"/>
      <c r="O430" s="2"/>
      <c r="P430" s="2"/>
      <c r="Q430" s="2"/>
      <c r="R430" s="2"/>
      <c r="S430" s="2"/>
      <c r="T430" s="2"/>
      <c r="U430" s="2"/>
      <c r="V430" s="2"/>
      <c r="W430" s="2"/>
      <c r="X430" s="2"/>
      <c r="Y430" s="2"/>
    </row>
    <row r="431" spans="2:25" ht="15.75" customHeight="1">
      <c r="B431" s="2"/>
      <c r="C431" s="2"/>
      <c r="D431" s="1"/>
      <c r="E431" s="6"/>
      <c r="F431" s="2"/>
      <c r="G431" s="2"/>
      <c r="H431" s="2"/>
      <c r="I431" s="2"/>
      <c r="J431" s="2"/>
      <c r="K431" s="2"/>
      <c r="L431" s="2"/>
      <c r="M431" s="2"/>
      <c r="N431" s="2"/>
      <c r="O431" s="2"/>
      <c r="P431" s="2"/>
      <c r="Q431" s="2"/>
      <c r="R431" s="2"/>
      <c r="S431" s="2"/>
      <c r="T431" s="2"/>
      <c r="U431" s="2"/>
      <c r="V431" s="2"/>
      <c r="W431" s="2"/>
      <c r="X431" s="2"/>
      <c r="Y431" s="2"/>
    </row>
    <row r="432" spans="2:25" ht="15.75" customHeight="1">
      <c r="B432" s="2"/>
      <c r="C432" s="2"/>
      <c r="D432" s="1"/>
      <c r="E432" s="6"/>
      <c r="F432" s="2"/>
      <c r="G432" s="2"/>
      <c r="H432" s="2"/>
      <c r="I432" s="2"/>
      <c r="J432" s="2"/>
      <c r="K432" s="2"/>
      <c r="L432" s="2"/>
      <c r="M432" s="2"/>
      <c r="N432" s="2"/>
      <c r="O432" s="2"/>
      <c r="P432" s="2"/>
      <c r="Q432" s="2"/>
      <c r="R432" s="2"/>
      <c r="S432" s="2"/>
      <c r="T432" s="2"/>
      <c r="U432" s="2"/>
      <c r="V432" s="2"/>
      <c r="W432" s="2"/>
      <c r="X432" s="2"/>
      <c r="Y432" s="2"/>
    </row>
    <row r="433" spans="2:25" ht="15.75" customHeight="1">
      <c r="B433" s="2"/>
      <c r="C433" s="2"/>
      <c r="D433" s="1"/>
      <c r="E433" s="6"/>
      <c r="F433" s="2"/>
      <c r="G433" s="2"/>
      <c r="H433" s="2"/>
      <c r="I433" s="2"/>
      <c r="J433" s="2"/>
      <c r="K433" s="2"/>
      <c r="L433" s="2"/>
      <c r="M433" s="2"/>
      <c r="N433" s="2"/>
      <c r="O433" s="2"/>
      <c r="P433" s="2"/>
      <c r="Q433" s="2"/>
      <c r="R433" s="2"/>
      <c r="S433" s="2"/>
      <c r="T433" s="2"/>
      <c r="U433" s="2"/>
      <c r="V433" s="2"/>
      <c r="W433" s="2"/>
      <c r="X433" s="2"/>
      <c r="Y433" s="2"/>
    </row>
    <row r="434" spans="2:25" ht="15.75" customHeight="1">
      <c r="B434" s="2"/>
      <c r="C434" s="2"/>
      <c r="D434" s="1"/>
      <c r="E434" s="6"/>
      <c r="F434" s="2"/>
      <c r="G434" s="2"/>
      <c r="H434" s="2"/>
      <c r="I434" s="2"/>
      <c r="J434" s="2"/>
      <c r="K434" s="2"/>
      <c r="L434" s="2"/>
      <c r="M434" s="2"/>
      <c r="N434" s="2"/>
      <c r="O434" s="2"/>
      <c r="P434" s="2"/>
      <c r="Q434" s="2"/>
      <c r="R434" s="2"/>
      <c r="S434" s="2"/>
      <c r="T434" s="2"/>
      <c r="U434" s="2"/>
      <c r="V434" s="2"/>
      <c r="W434" s="2"/>
      <c r="X434" s="2"/>
      <c r="Y434" s="2"/>
    </row>
    <row r="435" spans="2:25" ht="15.75" customHeight="1">
      <c r="B435" s="2"/>
      <c r="C435" s="2"/>
      <c r="D435" s="1"/>
      <c r="E435" s="6"/>
      <c r="F435" s="2"/>
      <c r="G435" s="2"/>
      <c r="H435" s="2"/>
      <c r="I435" s="2"/>
      <c r="J435" s="2"/>
      <c r="K435" s="2"/>
      <c r="L435" s="2"/>
      <c r="M435" s="2"/>
      <c r="N435" s="2"/>
      <c r="O435" s="2"/>
      <c r="P435" s="2"/>
      <c r="Q435" s="2"/>
      <c r="R435" s="2"/>
      <c r="S435" s="2"/>
      <c r="T435" s="2"/>
      <c r="U435" s="2"/>
      <c r="V435" s="2"/>
      <c r="W435" s="2"/>
      <c r="X435" s="2"/>
      <c r="Y435" s="2"/>
    </row>
    <row r="436" spans="2:25" ht="15.75" customHeight="1">
      <c r="B436" s="2"/>
      <c r="C436" s="2"/>
      <c r="D436" s="1"/>
      <c r="E436" s="6"/>
      <c r="F436" s="2"/>
      <c r="G436" s="2"/>
      <c r="H436" s="2"/>
      <c r="I436" s="2"/>
      <c r="J436" s="2"/>
      <c r="K436" s="2"/>
      <c r="L436" s="2"/>
      <c r="M436" s="2"/>
      <c r="N436" s="2"/>
      <c r="O436" s="2"/>
      <c r="P436" s="2"/>
      <c r="Q436" s="2"/>
      <c r="R436" s="2"/>
      <c r="S436" s="2"/>
      <c r="T436" s="2"/>
      <c r="U436" s="2"/>
      <c r="V436" s="2"/>
      <c r="W436" s="2"/>
      <c r="X436" s="2"/>
      <c r="Y436" s="2"/>
    </row>
    <row r="437" spans="2:25" ht="15.75" customHeight="1">
      <c r="B437" s="2"/>
      <c r="C437" s="2"/>
      <c r="D437" s="1"/>
      <c r="E437" s="6"/>
      <c r="F437" s="2"/>
      <c r="G437" s="2"/>
      <c r="H437" s="2"/>
      <c r="I437" s="2"/>
      <c r="J437" s="2"/>
      <c r="K437" s="2"/>
      <c r="L437" s="2"/>
      <c r="M437" s="2"/>
      <c r="N437" s="2"/>
      <c r="O437" s="2"/>
      <c r="P437" s="2"/>
      <c r="Q437" s="2"/>
      <c r="R437" s="2"/>
      <c r="S437" s="2"/>
      <c r="T437" s="2"/>
      <c r="U437" s="2"/>
      <c r="V437" s="2"/>
      <c r="W437" s="2"/>
      <c r="X437" s="2"/>
      <c r="Y437" s="2"/>
    </row>
    <row r="438" spans="2:25" ht="15.75" customHeight="1">
      <c r="B438" s="2"/>
      <c r="C438" s="2"/>
      <c r="D438" s="1"/>
      <c r="E438" s="6"/>
      <c r="F438" s="2"/>
      <c r="G438" s="2"/>
      <c r="H438" s="2"/>
      <c r="I438" s="2"/>
      <c r="J438" s="2"/>
      <c r="K438" s="2"/>
      <c r="L438" s="2"/>
      <c r="M438" s="2"/>
      <c r="N438" s="2"/>
      <c r="O438" s="2"/>
      <c r="P438" s="2"/>
      <c r="Q438" s="2"/>
      <c r="R438" s="2"/>
      <c r="S438" s="2"/>
      <c r="T438" s="2"/>
      <c r="U438" s="2"/>
      <c r="V438" s="2"/>
      <c r="W438" s="2"/>
      <c r="X438" s="2"/>
      <c r="Y438" s="2"/>
    </row>
    <row r="439" spans="2:25" ht="15.75" customHeight="1">
      <c r="B439" s="2"/>
      <c r="C439" s="2"/>
      <c r="D439" s="1"/>
      <c r="E439" s="6"/>
      <c r="F439" s="2"/>
      <c r="G439" s="2"/>
      <c r="H439" s="2"/>
      <c r="I439" s="2"/>
      <c r="J439" s="2"/>
      <c r="K439" s="2"/>
      <c r="L439" s="2"/>
      <c r="M439" s="2"/>
      <c r="N439" s="2"/>
      <c r="O439" s="2"/>
      <c r="P439" s="2"/>
      <c r="Q439" s="2"/>
      <c r="R439" s="2"/>
      <c r="S439" s="2"/>
      <c r="T439" s="2"/>
      <c r="U439" s="2"/>
      <c r="V439" s="2"/>
      <c r="W439" s="2"/>
      <c r="X439" s="2"/>
      <c r="Y439" s="2"/>
    </row>
    <row r="440" spans="2:25" ht="15.75" customHeight="1">
      <c r="B440" s="2"/>
      <c r="C440" s="2"/>
      <c r="D440" s="1"/>
      <c r="E440" s="6"/>
      <c r="F440" s="2"/>
      <c r="G440" s="2"/>
      <c r="H440" s="2"/>
      <c r="I440" s="2"/>
      <c r="J440" s="2"/>
      <c r="K440" s="2"/>
      <c r="L440" s="2"/>
      <c r="M440" s="2"/>
      <c r="N440" s="2"/>
      <c r="O440" s="2"/>
      <c r="P440" s="2"/>
      <c r="Q440" s="2"/>
      <c r="R440" s="2"/>
      <c r="S440" s="2"/>
      <c r="T440" s="2"/>
      <c r="U440" s="2"/>
      <c r="V440" s="2"/>
      <c r="W440" s="2"/>
      <c r="X440" s="2"/>
      <c r="Y440" s="2"/>
    </row>
    <row r="441" spans="2:25" ht="15.75" customHeight="1">
      <c r="B441" s="2"/>
      <c r="C441" s="2"/>
      <c r="D441" s="1"/>
      <c r="E441" s="6"/>
      <c r="F441" s="2"/>
      <c r="G441" s="2"/>
      <c r="H441" s="2"/>
      <c r="I441" s="2"/>
      <c r="J441" s="2"/>
      <c r="K441" s="2"/>
      <c r="L441" s="2"/>
      <c r="M441" s="2"/>
      <c r="N441" s="2"/>
      <c r="O441" s="2"/>
      <c r="P441" s="2"/>
      <c r="Q441" s="2"/>
      <c r="R441" s="2"/>
      <c r="S441" s="2"/>
      <c r="T441" s="2"/>
      <c r="U441" s="2"/>
      <c r="V441" s="2"/>
      <c r="W441" s="2"/>
      <c r="X441" s="2"/>
      <c r="Y441" s="2"/>
    </row>
    <row r="442" spans="2:25" ht="15.75" customHeight="1">
      <c r="B442" s="2"/>
      <c r="C442" s="2"/>
      <c r="D442" s="1"/>
      <c r="E442" s="6"/>
      <c r="F442" s="2"/>
      <c r="G442" s="2"/>
      <c r="H442" s="2"/>
      <c r="I442" s="2"/>
      <c r="J442" s="2"/>
      <c r="K442" s="2"/>
      <c r="L442" s="2"/>
      <c r="M442" s="2"/>
      <c r="N442" s="2"/>
      <c r="O442" s="2"/>
      <c r="P442" s="2"/>
      <c r="Q442" s="2"/>
      <c r="R442" s="2"/>
      <c r="S442" s="2"/>
      <c r="T442" s="2"/>
      <c r="U442" s="2"/>
      <c r="V442" s="2"/>
      <c r="W442" s="2"/>
      <c r="X442" s="2"/>
      <c r="Y442" s="2"/>
    </row>
    <row r="443" spans="2:25" ht="15.75" customHeight="1">
      <c r="B443" s="2"/>
      <c r="C443" s="2"/>
      <c r="D443" s="1"/>
      <c r="E443" s="6"/>
      <c r="F443" s="2"/>
      <c r="G443" s="2"/>
      <c r="H443" s="2"/>
      <c r="I443" s="2"/>
      <c r="J443" s="2"/>
      <c r="K443" s="2"/>
      <c r="L443" s="2"/>
      <c r="M443" s="2"/>
      <c r="N443" s="2"/>
      <c r="O443" s="2"/>
      <c r="P443" s="2"/>
      <c r="Q443" s="2"/>
      <c r="R443" s="2"/>
      <c r="S443" s="2"/>
      <c r="T443" s="2"/>
      <c r="U443" s="2"/>
      <c r="V443" s="2"/>
      <c r="W443" s="2"/>
      <c r="X443" s="2"/>
      <c r="Y443" s="2"/>
    </row>
    <row r="444" spans="2:25" ht="15.75" customHeight="1">
      <c r="B444" s="2"/>
      <c r="C444" s="2"/>
      <c r="D444" s="1"/>
      <c r="E444" s="6"/>
      <c r="F444" s="2"/>
      <c r="G444" s="2"/>
      <c r="H444" s="2"/>
      <c r="I444" s="2"/>
      <c r="J444" s="2"/>
      <c r="K444" s="2"/>
      <c r="L444" s="2"/>
      <c r="M444" s="2"/>
      <c r="N444" s="2"/>
      <c r="O444" s="2"/>
      <c r="P444" s="2"/>
      <c r="Q444" s="2"/>
      <c r="R444" s="2"/>
      <c r="S444" s="2"/>
      <c r="T444" s="2"/>
      <c r="U444" s="2"/>
      <c r="V444" s="2"/>
      <c r="W444" s="2"/>
      <c r="X444" s="2"/>
      <c r="Y444" s="2"/>
    </row>
    <row r="445" spans="2:25" ht="15.75" customHeight="1">
      <c r="B445" s="2"/>
      <c r="C445" s="2"/>
      <c r="D445" s="1"/>
      <c r="E445" s="6"/>
      <c r="F445" s="2"/>
      <c r="G445" s="2"/>
      <c r="H445" s="2"/>
      <c r="I445" s="2"/>
      <c r="J445" s="2"/>
      <c r="K445" s="2"/>
      <c r="L445" s="2"/>
      <c r="M445" s="2"/>
      <c r="N445" s="2"/>
      <c r="O445" s="2"/>
      <c r="P445" s="2"/>
      <c r="Q445" s="2"/>
      <c r="R445" s="2"/>
      <c r="S445" s="2"/>
      <c r="T445" s="2"/>
      <c r="U445" s="2"/>
      <c r="V445" s="2"/>
      <c r="W445" s="2"/>
      <c r="X445" s="2"/>
      <c r="Y445" s="2"/>
    </row>
    <row r="446" spans="2:25" ht="15.75" customHeight="1">
      <c r="B446" s="2"/>
      <c r="C446" s="2"/>
      <c r="D446" s="1"/>
      <c r="E446" s="6"/>
      <c r="F446" s="2"/>
      <c r="G446" s="2"/>
      <c r="H446" s="2"/>
      <c r="I446" s="2"/>
      <c r="J446" s="2"/>
      <c r="K446" s="2"/>
      <c r="L446" s="2"/>
      <c r="M446" s="2"/>
      <c r="N446" s="2"/>
      <c r="O446" s="2"/>
      <c r="P446" s="2"/>
      <c r="Q446" s="2"/>
      <c r="R446" s="2"/>
      <c r="S446" s="2"/>
      <c r="T446" s="2"/>
      <c r="U446" s="2"/>
      <c r="V446" s="2"/>
      <c r="W446" s="2"/>
      <c r="X446" s="2"/>
      <c r="Y446" s="2"/>
    </row>
    <row r="447" spans="2:25" ht="15.75" customHeight="1">
      <c r="B447" s="2"/>
      <c r="C447" s="2"/>
      <c r="D447" s="1"/>
      <c r="E447" s="6"/>
      <c r="F447" s="2"/>
      <c r="G447" s="2"/>
      <c r="H447" s="2"/>
      <c r="I447" s="2"/>
      <c r="J447" s="2"/>
      <c r="K447" s="2"/>
      <c r="L447" s="2"/>
      <c r="M447" s="2"/>
      <c r="N447" s="2"/>
      <c r="O447" s="2"/>
      <c r="P447" s="2"/>
      <c r="Q447" s="2"/>
      <c r="R447" s="2"/>
      <c r="S447" s="2"/>
      <c r="T447" s="2"/>
      <c r="U447" s="2"/>
      <c r="V447" s="2"/>
      <c r="W447" s="2"/>
      <c r="X447" s="2"/>
      <c r="Y447" s="2"/>
    </row>
    <row r="448" spans="2:25" ht="15.75" customHeight="1">
      <c r="B448" s="2"/>
      <c r="C448" s="2"/>
      <c r="D448" s="1"/>
      <c r="E448" s="6"/>
      <c r="F448" s="2"/>
      <c r="G448" s="2"/>
      <c r="H448" s="2"/>
      <c r="I448" s="2"/>
      <c r="J448" s="2"/>
      <c r="K448" s="2"/>
      <c r="L448" s="2"/>
      <c r="M448" s="2"/>
      <c r="N448" s="2"/>
      <c r="O448" s="2"/>
      <c r="P448" s="2"/>
      <c r="Q448" s="2"/>
      <c r="R448" s="2"/>
      <c r="S448" s="2"/>
      <c r="T448" s="2"/>
      <c r="U448" s="2"/>
      <c r="V448" s="2"/>
      <c r="W448" s="2"/>
      <c r="X448" s="2"/>
      <c r="Y448" s="2"/>
    </row>
    <row r="449" spans="2:25" ht="15.75" customHeight="1">
      <c r="B449" s="2"/>
      <c r="C449" s="2"/>
      <c r="D449" s="1"/>
      <c r="E449" s="6"/>
      <c r="F449" s="2"/>
      <c r="G449" s="2"/>
      <c r="H449" s="2"/>
      <c r="I449" s="2"/>
      <c r="J449" s="2"/>
      <c r="K449" s="2"/>
      <c r="L449" s="2"/>
      <c r="M449" s="2"/>
      <c r="N449" s="2"/>
      <c r="O449" s="2"/>
      <c r="P449" s="2"/>
      <c r="Q449" s="2"/>
      <c r="R449" s="2"/>
      <c r="S449" s="2"/>
      <c r="T449" s="2"/>
      <c r="U449" s="2"/>
      <c r="V449" s="2"/>
      <c r="W449" s="2"/>
      <c r="X449" s="2"/>
      <c r="Y449" s="2"/>
    </row>
    <row r="450" spans="2:25" ht="15.75" customHeight="1">
      <c r="B450" s="2"/>
      <c r="C450" s="2"/>
      <c r="D450" s="1"/>
      <c r="E450" s="6"/>
      <c r="F450" s="2"/>
      <c r="G450" s="2"/>
      <c r="H450" s="2"/>
      <c r="I450" s="2"/>
      <c r="J450" s="2"/>
      <c r="K450" s="2"/>
      <c r="L450" s="2"/>
      <c r="M450" s="2"/>
      <c r="N450" s="2"/>
      <c r="O450" s="2"/>
      <c r="P450" s="2"/>
      <c r="Q450" s="2"/>
      <c r="R450" s="2"/>
      <c r="S450" s="2"/>
      <c r="T450" s="2"/>
      <c r="U450" s="2"/>
      <c r="V450" s="2"/>
      <c r="W450" s="2"/>
      <c r="X450" s="2"/>
      <c r="Y450" s="2"/>
    </row>
    <row r="451" spans="2:25" ht="15.75" customHeight="1">
      <c r="B451" s="2"/>
      <c r="C451" s="2"/>
      <c r="D451" s="1"/>
      <c r="E451" s="6"/>
      <c r="F451" s="2"/>
      <c r="G451" s="2"/>
      <c r="H451" s="2"/>
      <c r="I451" s="2"/>
      <c r="J451" s="2"/>
      <c r="K451" s="2"/>
      <c r="L451" s="2"/>
      <c r="M451" s="2"/>
      <c r="N451" s="2"/>
      <c r="O451" s="2"/>
      <c r="P451" s="2"/>
      <c r="Q451" s="2"/>
      <c r="R451" s="2"/>
      <c r="S451" s="2"/>
      <c r="T451" s="2"/>
      <c r="U451" s="2"/>
      <c r="V451" s="2"/>
      <c r="W451" s="2"/>
      <c r="X451" s="2"/>
      <c r="Y451" s="2"/>
    </row>
    <row r="452" spans="2:25" ht="15.75" customHeight="1">
      <c r="B452" s="2"/>
      <c r="C452" s="2"/>
      <c r="D452" s="1"/>
      <c r="E452" s="6"/>
      <c r="F452" s="2"/>
      <c r="G452" s="2"/>
      <c r="H452" s="2"/>
      <c r="I452" s="2"/>
      <c r="J452" s="2"/>
      <c r="K452" s="2"/>
      <c r="L452" s="2"/>
      <c r="M452" s="2"/>
      <c r="N452" s="2"/>
      <c r="O452" s="2"/>
      <c r="P452" s="2"/>
      <c r="Q452" s="2"/>
      <c r="R452" s="2"/>
      <c r="S452" s="2"/>
      <c r="T452" s="2"/>
      <c r="U452" s="2"/>
      <c r="V452" s="2"/>
      <c r="W452" s="2"/>
      <c r="X452" s="2"/>
      <c r="Y452" s="2"/>
    </row>
    <row r="453" spans="2:25" ht="15.75" customHeight="1">
      <c r="B453" s="2"/>
      <c r="C453" s="2"/>
      <c r="D453" s="1"/>
      <c r="E453" s="6"/>
      <c r="F453" s="2"/>
      <c r="G453" s="2"/>
      <c r="H453" s="2"/>
      <c r="I453" s="2"/>
      <c r="J453" s="2"/>
      <c r="K453" s="2"/>
      <c r="L453" s="2"/>
      <c r="M453" s="2"/>
      <c r="N453" s="2"/>
      <c r="O453" s="2"/>
      <c r="P453" s="2"/>
      <c r="Q453" s="2"/>
      <c r="R453" s="2"/>
      <c r="S453" s="2"/>
      <c r="T453" s="2"/>
      <c r="U453" s="2"/>
      <c r="V453" s="2"/>
      <c r="W453" s="2"/>
      <c r="X453" s="2"/>
      <c r="Y453" s="2"/>
    </row>
    <row r="454" spans="2:25" ht="15.75" customHeight="1">
      <c r="B454" s="2"/>
      <c r="C454" s="2"/>
      <c r="D454" s="1"/>
      <c r="E454" s="6"/>
      <c r="F454" s="2"/>
      <c r="G454" s="2"/>
      <c r="H454" s="2"/>
      <c r="I454" s="2"/>
      <c r="J454" s="2"/>
      <c r="K454" s="2"/>
      <c r="L454" s="2"/>
      <c r="M454" s="2"/>
      <c r="N454" s="2"/>
      <c r="O454" s="2"/>
      <c r="P454" s="2"/>
      <c r="Q454" s="2"/>
      <c r="R454" s="2"/>
      <c r="S454" s="2"/>
      <c r="T454" s="2"/>
      <c r="U454" s="2"/>
      <c r="V454" s="2"/>
      <c r="W454" s="2"/>
      <c r="X454" s="2"/>
      <c r="Y454" s="2"/>
    </row>
    <row r="455" spans="2:25" ht="15.75" customHeight="1">
      <c r="B455" s="2"/>
      <c r="C455" s="2"/>
      <c r="D455" s="1"/>
      <c r="E455" s="6"/>
      <c r="F455" s="2"/>
      <c r="G455" s="2"/>
      <c r="H455" s="2"/>
      <c r="I455" s="2"/>
      <c r="J455" s="2"/>
      <c r="K455" s="2"/>
      <c r="L455" s="2"/>
      <c r="M455" s="2"/>
      <c r="N455" s="2"/>
      <c r="O455" s="2"/>
      <c r="P455" s="2"/>
      <c r="Q455" s="2"/>
      <c r="R455" s="2"/>
      <c r="S455" s="2"/>
      <c r="T455" s="2"/>
      <c r="U455" s="2"/>
      <c r="V455" s="2"/>
      <c r="W455" s="2"/>
      <c r="X455" s="2"/>
      <c r="Y455" s="2"/>
    </row>
    <row r="456" spans="2:25" ht="15.75" customHeight="1">
      <c r="B456" s="2"/>
      <c r="C456" s="2"/>
      <c r="D456" s="1"/>
      <c r="E456" s="6"/>
      <c r="F456" s="2"/>
      <c r="G456" s="2"/>
      <c r="H456" s="2"/>
      <c r="I456" s="2"/>
      <c r="J456" s="2"/>
      <c r="K456" s="2"/>
      <c r="L456" s="2"/>
      <c r="M456" s="2"/>
      <c r="N456" s="2"/>
      <c r="O456" s="2"/>
      <c r="P456" s="2"/>
      <c r="Q456" s="2"/>
      <c r="R456" s="2"/>
      <c r="S456" s="2"/>
      <c r="T456" s="2"/>
      <c r="U456" s="2"/>
      <c r="V456" s="2"/>
      <c r="W456" s="2"/>
      <c r="X456" s="2"/>
      <c r="Y456" s="2"/>
    </row>
    <row r="457" spans="2:25" ht="15.75" customHeight="1">
      <c r="B457" s="2"/>
      <c r="C457" s="2"/>
      <c r="D457" s="1"/>
      <c r="E457" s="6"/>
      <c r="F457" s="2"/>
      <c r="G457" s="2"/>
      <c r="H457" s="2"/>
      <c r="I457" s="2"/>
      <c r="J457" s="2"/>
      <c r="K457" s="2"/>
      <c r="L457" s="2"/>
      <c r="M457" s="2"/>
      <c r="N457" s="2"/>
      <c r="O457" s="2"/>
      <c r="P457" s="2"/>
      <c r="Q457" s="2"/>
      <c r="R457" s="2"/>
      <c r="S457" s="2"/>
      <c r="T457" s="2"/>
      <c r="U457" s="2"/>
      <c r="V457" s="2"/>
      <c r="W457" s="2"/>
      <c r="X457" s="2"/>
      <c r="Y457" s="2"/>
    </row>
    <row r="458" spans="2:25" ht="15.75" customHeight="1">
      <c r="B458" s="2"/>
      <c r="C458" s="2"/>
      <c r="D458" s="1"/>
      <c r="E458" s="6"/>
      <c r="F458" s="2"/>
      <c r="G458" s="2"/>
      <c r="H458" s="2"/>
      <c r="I458" s="2"/>
      <c r="J458" s="2"/>
      <c r="K458" s="2"/>
      <c r="L458" s="2"/>
      <c r="M458" s="2"/>
      <c r="N458" s="2"/>
      <c r="O458" s="2"/>
      <c r="P458" s="2"/>
      <c r="Q458" s="2"/>
      <c r="R458" s="2"/>
      <c r="S458" s="2"/>
      <c r="T458" s="2"/>
      <c r="U458" s="2"/>
      <c r="V458" s="2"/>
      <c r="W458" s="2"/>
      <c r="X458" s="2"/>
      <c r="Y458" s="2"/>
    </row>
    <row r="459" spans="2:25" ht="15.75" customHeight="1">
      <c r="B459" s="2"/>
      <c r="C459" s="2"/>
      <c r="D459" s="1"/>
      <c r="E459" s="6"/>
      <c r="F459" s="2"/>
      <c r="G459" s="2"/>
      <c r="H459" s="2"/>
      <c r="I459" s="2"/>
      <c r="J459" s="2"/>
      <c r="K459" s="2"/>
      <c r="L459" s="2"/>
      <c r="M459" s="2"/>
      <c r="N459" s="2"/>
      <c r="O459" s="2"/>
      <c r="P459" s="2"/>
      <c r="Q459" s="2"/>
      <c r="R459" s="2"/>
      <c r="S459" s="2"/>
      <c r="T459" s="2"/>
      <c r="U459" s="2"/>
      <c r="V459" s="2"/>
      <c r="W459" s="2"/>
      <c r="X459" s="2"/>
      <c r="Y459" s="2"/>
    </row>
    <row r="460" spans="2:25" ht="15.75" customHeight="1">
      <c r="B460" s="2"/>
      <c r="C460" s="2"/>
      <c r="D460" s="1"/>
      <c r="E460" s="6"/>
      <c r="F460" s="2"/>
      <c r="G460" s="2"/>
      <c r="H460" s="2"/>
      <c r="I460" s="2"/>
      <c r="J460" s="2"/>
      <c r="K460" s="2"/>
      <c r="L460" s="2"/>
      <c r="M460" s="2"/>
      <c r="N460" s="2"/>
      <c r="O460" s="2"/>
      <c r="P460" s="2"/>
      <c r="Q460" s="2"/>
      <c r="R460" s="2"/>
      <c r="S460" s="2"/>
      <c r="T460" s="2"/>
      <c r="U460" s="2"/>
      <c r="V460" s="2"/>
      <c r="W460" s="2"/>
      <c r="X460" s="2"/>
      <c r="Y460" s="2"/>
    </row>
    <row r="461" spans="2:25" ht="15.75" customHeight="1">
      <c r="B461" s="2"/>
      <c r="C461" s="2"/>
      <c r="D461" s="1"/>
      <c r="E461" s="6"/>
      <c r="F461" s="2"/>
      <c r="G461" s="2"/>
      <c r="H461" s="2"/>
      <c r="I461" s="2"/>
      <c r="J461" s="2"/>
      <c r="K461" s="2"/>
      <c r="L461" s="2"/>
      <c r="M461" s="2"/>
      <c r="N461" s="2"/>
      <c r="O461" s="2"/>
      <c r="P461" s="2"/>
      <c r="Q461" s="2"/>
      <c r="R461" s="2"/>
      <c r="S461" s="2"/>
      <c r="T461" s="2"/>
      <c r="U461" s="2"/>
      <c r="V461" s="2"/>
      <c r="W461" s="2"/>
      <c r="X461" s="2"/>
      <c r="Y461" s="2"/>
    </row>
    <row r="462" spans="2:25" ht="15.75" customHeight="1">
      <c r="B462" s="2"/>
      <c r="C462" s="2"/>
      <c r="D462" s="1"/>
      <c r="E462" s="6"/>
      <c r="F462" s="2"/>
      <c r="G462" s="2"/>
      <c r="H462" s="2"/>
      <c r="I462" s="2"/>
      <c r="J462" s="2"/>
      <c r="K462" s="2"/>
      <c r="L462" s="2"/>
      <c r="M462" s="2"/>
      <c r="N462" s="2"/>
      <c r="O462" s="2"/>
      <c r="P462" s="2"/>
      <c r="Q462" s="2"/>
      <c r="R462" s="2"/>
      <c r="S462" s="2"/>
      <c r="T462" s="2"/>
      <c r="U462" s="2"/>
      <c r="V462" s="2"/>
      <c r="W462" s="2"/>
      <c r="X462" s="2"/>
      <c r="Y462" s="2"/>
    </row>
    <row r="463" spans="2:25" ht="15.75" customHeight="1">
      <c r="B463" s="2"/>
      <c r="C463" s="2"/>
      <c r="D463" s="1"/>
      <c r="E463" s="6"/>
      <c r="F463" s="2"/>
      <c r="G463" s="2"/>
      <c r="H463" s="2"/>
      <c r="I463" s="2"/>
      <c r="J463" s="2"/>
      <c r="K463" s="2"/>
      <c r="L463" s="2"/>
      <c r="M463" s="2"/>
      <c r="N463" s="2"/>
      <c r="O463" s="2"/>
      <c r="P463" s="2"/>
      <c r="Q463" s="2"/>
      <c r="R463" s="2"/>
      <c r="S463" s="2"/>
      <c r="T463" s="2"/>
      <c r="U463" s="2"/>
      <c r="V463" s="2"/>
      <c r="W463" s="2"/>
      <c r="X463" s="2"/>
      <c r="Y463" s="2"/>
    </row>
    <row r="464" spans="2:25" ht="15.75" customHeight="1">
      <c r="B464" s="2"/>
      <c r="C464" s="2"/>
      <c r="D464" s="1"/>
      <c r="E464" s="6"/>
      <c r="F464" s="2"/>
      <c r="G464" s="2"/>
      <c r="H464" s="2"/>
      <c r="I464" s="2"/>
      <c r="J464" s="2"/>
      <c r="K464" s="2"/>
      <c r="L464" s="2"/>
      <c r="M464" s="2"/>
      <c r="N464" s="2"/>
      <c r="O464" s="2"/>
      <c r="P464" s="2"/>
      <c r="Q464" s="2"/>
      <c r="R464" s="2"/>
      <c r="S464" s="2"/>
      <c r="T464" s="2"/>
      <c r="U464" s="2"/>
      <c r="V464" s="2"/>
      <c r="W464" s="2"/>
      <c r="X464" s="2"/>
      <c r="Y464" s="2"/>
    </row>
    <row r="465" spans="2:25" ht="15.75" customHeight="1">
      <c r="B465" s="2"/>
      <c r="C465" s="2"/>
      <c r="D465" s="1"/>
      <c r="E465" s="6"/>
      <c r="F465" s="2"/>
      <c r="G465" s="2"/>
      <c r="H465" s="2"/>
      <c r="I465" s="2"/>
      <c r="J465" s="2"/>
      <c r="K465" s="2"/>
      <c r="L465" s="2"/>
      <c r="M465" s="2"/>
      <c r="N465" s="2"/>
      <c r="O465" s="2"/>
      <c r="P465" s="2"/>
      <c r="Q465" s="2"/>
      <c r="R465" s="2"/>
      <c r="S465" s="2"/>
      <c r="T465" s="2"/>
      <c r="U465" s="2"/>
      <c r="V465" s="2"/>
      <c r="W465" s="2"/>
      <c r="X465" s="2"/>
      <c r="Y465" s="2"/>
    </row>
    <row r="466" spans="2:25" ht="15.75" customHeight="1">
      <c r="B466" s="2"/>
      <c r="C466" s="2"/>
      <c r="D466" s="1"/>
      <c r="E466" s="6"/>
      <c r="F466" s="2"/>
      <c r="G466" s="2"/>
      <c r="H466" s="2"/>
      <c r="I466" s="2"/>
      <c r="J466" s="2"/>
      <c r="K466" s="2"/>
      <c r="L466" s="2"/>
      <c r="M466" s="2"/>
      <c r="N466" s="2"/>
      <c r="O466" s="2"/>
      <c r="P466" s="2"/>
      <c r="Q466" s="2"/>
      <c r="R466" s="2"/>
      <c r="S466" s="2"/>
      <c r="T466" s="2"/>
      <c r="U466" s="2"/>
      <c r="V466" s="2"/>
      <c r="W466" s="2"/>
      <c r="X466" s="2"/>
      <c r="Y466" s="2"/>
    </row>
    <row r="467" spans="2:25" ht="15.75" customHeight="1">
      <c r="B467" s="2"/>
      <c r="C467" s="2"/>
      <c r="D467" s="1"/>
      <c r="E467" s="6"/>
      <c r="F467" s="2"/>
      <c r="G467" s="2"/>
      <c r="H467" s="2"/>
      <c r="I467" s="2"/>
      <c r="J467" s="2"/>
      <c r="K467" s="2"/>
      <c r="L467" s="2"/>
      <c r="M467" s="2"/>
      <c r="N467" s="2"/>
      <c r="O467" s="2"/>
      <c r="P467" s="2"/>
      <c r="Q467" s="2"/>
      <c r="R467" s="2"/>
      <c r="S467" s="2"/>
      <c r="T467" s="2"/>
      <c r="U467" s="2"/>
      <c r="V467" s="2"/>
      <c r="W467" s="2"/>
      <c r="X467" s="2"/>
      <c r="Y467" s="2"/>
    </row>
    <row r="468" spans="2:25" ht="15.75" customHeight="1">
      <c r="B468" s="2"/>
      <c r="C468" s="2"/>
      <c r="D468" s="1"/>
      <c r="E468" s="6"/>
      <c r="F468" s="2"/>
      <c r="G468" s="2"/>
      <c r="H468" s="2"/>
      <c r="I468" s="2"/>
      <c r="J468" s="2"/>
      <c r="K468" s="2"/>
      <c r="L468" s="2"/>
      <c r="M468" s="2"/>
      <c r="N468" s="2"/>
      <c r="O468" s="2"/>
      <c r="P468" s="2"/>
      <c r="Q468" s="2"/>
      <c r="R468" s="2"/>
      <c r="S468" s="2"/>
      <c r="T468" s="2"/>
      <c r="U468" s="2"/>
      <c r="V468" s="2"/>
      <c r="W468" s="2"/>
      <c r="X468" s="2"/>
      <c r="Y468" s="2"/>
    </row>
    <row r="469" spans="2:25" ht="15.75" customHeight="1">
      <c r="B469" s="2"/>
      <c r="C469" s="2"/>
      <c r="D469" s="1"/>
      <c r="E469" s="6"/>
      <c r="F469" s="2"/>
      <c r="G469" s="2"/>
      <c r="H469" s="2"/>
      <c r="I469" s="2"/>
      <c r="J469" s="2"/>
      <c r="K469" s="2"/>
      <c r="L469" s="2"/>
      <c r="M469" s="2"/>
      <c r="N469" s="2"/>
      <c r="O469" s="2"/>
      <c r="P469" s="2"/>
      <c r="Q469" s="2"/>
      <c r="R469" s="2"/>
      <c r="S469" s="2"/>
      <c r="T469" s="2"/>
      <c r="U469" s="2"/>
      <c r="V469" s="2"/>
      <c r="W469" s="2"/>
      <c r="X469" s="2"/>
      <c r="Y469" s="2"/>
    </row>
    <row r="470" spans="2:25" ht="15.75" customHeight="1">
      <c r="B470" s="2"/>
      <c r="C470" s="2"/>
      <c r="D470" s="1"/>
      <c r="E470" s="6"/>
      <c r="F470" s="2"/>
      <c r="G470" s="2"/>
      <c r="H470" s="2"/>
      <c r="I470" s="2"/>
      <c r="J470" s="2"/>
      <c r="K470" s="2"/>
      <c r="L470" s="2"/>
      <c r="M470" s="2"/>
      <c r="N470" s="2"/>
      <c r="O470" s="2"/>
      <c r="P470" s="2"/>
      <c r="Q470" s="2"/>
      <c r="R470" s="2"/>
      <c r="S470" s="2"/>
      <c r="T470" s="2"/>
      <c r="U470" s="2"/>
      <c r="V470" s="2"/>
      <c r="W470" s="2"/>
      <c r="X470" s="2"/>
      <c r="Y470" s="2"/>
    </row>
    <row r="471" spans="2:25" ht="15.75" customHeight="1">
      <c r="B471" s="2"/>
      <c r="C471" s="2"/>
      <c r="D471" s="1"/>
      <c r="E471" s="6"/>
      <c r="F471" s="2"/>
      <c r="G471" s="2"/>
      <c r="H471" s="2"/>
      <c r="I471" s="2"/>
      <c r="J471" s="2"/>
      <c r="K471" s="2"/>
      <c r="L471" s="2"/>
      <c r="M471" s="2"/>
      <c r="N471" s="2"/>
      <c r="O471" s="2"/>
      <c r="P471" s="2"/>
      <c r="Q471" s="2"/>
      <c r="R471" s="2"/>
      <c r="S471" s="2"/>
      <c r="T471" s="2"/>
      <c r="U471" s="2"/>
      <c r="V471" s="2"/>
      <c r="W471" s="2"/>
      <c r="X471" s="2"/>
      <c r="Y471" s="2"/>
    </row>
    <row r="472" spans="2:25" ht="15.75" customHeight="1">
      <c r="B472" s="2"/>
      <c r="C472" s="2"/>
      <c r="D472" s="1"/>
      <c r="E472" s="6"/>
      <c r="F472" s="2"/>
      <c r="G472" s="2"/>
      <c r="H472" s="2"/>
      <c r="I472" s="2"/>
      <c r="J472" s="2"/>
      <c r="K472" s="2"/>
      <c r="L472" s="2"/>
      <c r="M472" s="2"/>
      <c r="N472" s="2"/>
      <c r="O472" s="2"/>
      <c r="P472" s="2"/>
      <c r="Q472" s="2"/>
      <c r="R472" s="2"/>
      <c r="S472" s="2"/>
      <c r="T472" s="2"/>
      <c r="U472" s="2"/>
      <c r="V472" s="2"/>
      <c r="W472" s="2"/>
      <c r="X472" s="2"/>
      <c r="Y472" s="2"/>
    </row>
    <row r="473" spans="2:25" ht="15.75" customHeight="1">
      <c r="B473" s="2"/>
      <c r="C473" s="2"/>
      <c r="D473" s="1"/>
      <c r="E473" s="6"/>
      <c r="F473" s="2"/>
      <c r="G473" s="2"/>
      <c r="H473" s="2"/>
      <c r="I473" s="2"/>
      <c r="J473" s="2"/>
      <c r="K473" s="2"/>
      <c r="L473" s="2"/>
      <c r="M473" s="2"/>
      <c r="N473" s="2"/>
      <c r="O473" s="2"/>
      <c r="P473" s="2"/>
      <c r="Q473" s="2"/>
      <c r="R473" s="2"/>
      <c r="S473" s="2"/>
      <c r="T473" s="2"/>
      <c r="U473" s="2"/>
      <c r="V473" s="2"/>
      <c r="W473" s="2"/>
      <c r="X473" s="2"/>
      <c r="Y473" s="2"/>
    </row>
    <row r="474" spans="2:25" ht="15.75" customHeight="1">
      <c r="B474" s="2"/>
      <c r="C474" s="2"/>
      <c r="D474" s="1"/>
      <c r="E474" s="6"/>
      <c r="F474" s="2"/>
      <c r="G474" s="2"/>
      <c r="H474" s="2"/>
      <c r="I474" s="2"/>
      <c r="J474" s="2"/>
      <c r="K474" s="2"/>
      <c r="L474" s="2"/>
      <c r="M474" s="2"/>
      <c r="N474" s="2"/>
      <c r="O474" s="2"/>
      <c r="P474" s="2"/>
      <c r="Q474" s="2"/>
      <c r="R474" s="2"/>
      <c r="S474" s="2"/>
      <c r="T474" s="2"/>
      <c r="U474" s="2"/>
      <c r="V474" s="2"/>
      <c r="W474" s="2"/>
      <c r="X474" s="2"/>
      <c r="Y474" s="2"/>
    </row>
    <row r="475" spans="2:25" ht="15.75" customHeight="1">
      <c r="B475" s="2"/>
      <c r="C475" s="2"/>
      <c r="D475" s="1"/>
      <c r="E475" s="6"/>
      <c r="F475" s="2"/>
      <c r="G475" s="2"/>
      <c r="H475" s="2"/>
      <c r="I475" s="2"/>
      <c r="J475" s="2"/>
      <c r="K475" s="2"/>
      <c r="L475" s="2"/>
      <c r="M475" s="2"/>
      <c r="N475" s="2"/>
      <c r="O475" s="2"/>
      <c r="P475" s="2"/>
      <c r="Q475" s="2"/>
      <c r="R475" s="2"/>
      <c r="S475" s="2"/>
      <c r="T475" s="2"/>
      <c r="U475" s="2"/>
      <c r="V475" s="2"/>
      <c r="W475" s="2"/>
      <c r="X475" s="2"/>
      <c r="Y475" s="2"/>
    </row>
    <row r="476" spans="2:25" ht="15.75" customHeight="1">
      <c r="B476" s="2"/>
      <c r="C476" s="2"/>
      <c r="D476" s="1"/>
      <c r="E476" s="6"/>
      <c r="F476" s="2"/>
      <c r="G476" s="2"/>
      <c r="H476" s="2"/>
      <c r="I476" s="2"/>
      <c r="J476" s="2"/>
      <c r="K476" s="2"/>
      <c r="L476" s="2"/>
      <c r="M476" s="2"/>
      <c r="N476" s="2"/>
      <c r="O476" s="2"/>
      <c r="P476" s="2"/>
      <c r="Q476" s="2"/>
      <c r="R476" s="2"/>
      <c r="S476" s="2"/>
      <c r="T476" s="2"/>
      <c r="U476" s="2"/>
      <c r="V476" s="2"/>
      <c r="W476" s="2"/>
      <c r="X476" s="2"/>
      <c r="Y476" s="2"/>
    </row>
    <row r="477" spans="2:25" ht="15.75" customHeight="1">
      <c r="B477" s="2"/>
      <c r="C477" s="2"/>
      <c r="D477" s="1"/>
      <c r="E477" s="6"/>
      <c r="F477" s="2"/>
      <c r="G477" s="2"/>
      <c r="H477" s="2"/>
      <c r="I477" s="2"/>
      <c r="J477" s="2"/>
      <c r="K477" s="2"/>
      <c r="L477" s="2"/>
      <c r="M477" s="2"/>
      <c r="N477" s="2"/>
      <c r="O477" s="2"/>
      <c r="P477" s="2"/>
      <c r="Q477" s="2"/>
      <c r="R477" s="2"/>
      <c r="S477" s="2"/>
      <c r="T477" s="2"/>
      <c r="U477" s="2"/>
      <c r="V477" s="2"/>
      <c r="W477" s="2"/>
      <c r="X477" s="2"/>
      <c r="Y477" s="2"/>
    </row>
    <row r="478" spans="2:25" ht="15.75" customHeight="1">
      <c r="B478" s="2"/>
      <c r="C478" s="2"/>
      <c r="D478" s="1"/>
      <c r="E478" s="6"/>
      <c r="F478" s="2"/>
      <c r="G478" s="2"/>
      <c r="H478" s="2"/>
      <c r="I478" s="2"/>
      <c r="J478" s="2"/>
      <c r="K478" s="2"/>
      <c r="L478" s="2"/>
      <c r="M478" s="2"/>
      <c r="N478" s="2"/>
      <c r="O478" s="2"/>
      <c r="P478" s="2"/>
      <c r="Q478" s="2"/>
      <c r="R478" s="2"/>
      <c r="S478" s="2"/>
      <c r="T478" s="2"/>
      <c r="U478" s="2"/>
      <c r="V478" s="2"/>
      <c r="W478" s="2"/>
      <c r="X478" s="2"/>
      <c r="Y478" s="2"/>
    </row>
    <row r="479" spans="2:25" ht="15.75" customHeight="1">
      <c r="B479" s="2"/>
      <c r="C479" s="2"/>
      <c r="D479" s="1"/>
      <c r="E479" s="6"/>
      <c r="F479" s="2"/>
      <c r="G479" s="2"/>
      <c r="H479" s="2"/>
      <c r="I479" s="2"/>
      <c r="J479" s="2"/>
      <c r="K479" s="2"/>
      <c r="L479" s="2"/>
      <c r="M479" s="2"/>
      <c r="N479" s="2"/>
      <c r="O479" s="2"/>
      <c r="P479" s="2"/>
      <c r="Q479" s="2"/>
      <c r="R479" s="2"/>
      <c r="S479" s="2"/>
      <c r="T479" s="2"/>
      <c r="U479" s="2"/>
      <c r="V479" s="2"/>
      <c r="W479" s="2"/>
      <c r="X479" s="2"/>
      <c r="Y479" s="2"/>
    </row>
    <row r="480" spans="2:25" ht="15.75" customHeight="1">
      <c r="B480" s="2"/>
      <c r="C480" s="2"/>
      <c r="D480" s="1"/>
      <c r="E480" s="6"/>
      <c r="F480" s="2"/>
      <c r="G480" s="2"/>
      <c r="H480" s="2"/>
      <c r="I480" s="2"/>
      <c r="J480" s="2"/>
      <c r="K480" s="2"/>
      <c r="L480" s="2"/>
      <c r="M480" s="2"/>
      <c r="N480" s="2"/>
      <c r="O480" s="2"/>
      <c r="P480" s="2"/>
      <c r="Q480" s="2"/>
      <c r="R480" s="2"/>
      <c r="S480" s="2"/>
      <c r="T480" s="2"/>
      <c r="U480" s="2"/>
      <c r="V480" s="2"/>
      <c r="W480" s="2"/>
      <c r="X480" s="2"/>
      <c r="Y480" s="2"/>
    </row>
    <row r="481" spans="2:25" ht="15.75" customHeight="1">
      <c r="B481" s="2"/>
      <c r="C481" s="2"/>
      <c r="D481" s="1"/>
      <c r="E481" s="6"/>
      <c r="F481" s="2"/>
      <c r="G481" s="2"/>
      <c r="H481" s="2"/>
      <c r="I481" s="2"/>
      <c r="J481" s="2"/>
      <c r="K481" s="2"/>
      <c r="L481" s="2"/>
      <c r="M481" s="2"/>
      <c r="N481" s="2"/>
      <c r="O481" s="2"/>
      <c r="P481" s="2"/>
      <c r="Q481" s="2"/>
      <c r="R481" s="2"/>
      <c r="S481" s="2"/>
      <c r="T481" s="2"/>
      <c r="U481" s="2"/>
      <c r="V481" s="2"/>
      <c r="W481" s="2"/>
      <c r="X481" s="2"/>
      <c r="Y481" s="2"/>
    </row>
    <row r="482" spans="2:25" ht="15.75" customHeight="1">
      <c r="B482" s="2"/>
      <c r="C482" s="2"/>
      <c r="D482" s="1"/>
      <c r="E482" s="6"/>
      <c r="F482" s="2"/>
      <c r="G482" s="2"/>
      <c r="H482" s="2"/>
      <c r="I482" s="2"/>
      <c r="J482" s="2"/>
      <c r="K482" s="2"/>
      <c r="L482" s="2"/>
      <c r="M482" s="2"/>
      <c r="N482" s="2"/>
      <c r="O482" s="2"/>
      <c r="P482" s="2"/>
      <c r="Q482" s="2"/>
      <c r="R482" s="2"/>
      <c r="S482" s="2"/>
      <c r="T482" s="2"/>
      <c r="U482" s="2"/>
      <c r="V482" s="2"/>
      <c r="W482" s="2"/>
      <c r="X482" s="2"/>
      <c r="Y482" s="2"/>
    </row>
    <row r="483" spans="2:25" ht="15.75" customHeight="1">
      <c r="B483" s="2"/>
      <c r="C483" s="2"/>
      <c r="D483" s="1"/>
      <c r="E483" s="6"/>
      <c r="F483" s="2"/>
      <c r="G483" s="2"/>
      <c r="H483" s="2"/>
      <c r="I483" s="2"/>
      <c r="J483" s="2"/>
      <c r="K483" s="2"/>
      <c r="L483" s="2"/>
      <c r="M483" s="2"/>
      <c r="N483" s="2"/>
      <c r="O483" s="2"/>
      <c r="P483" s="2"/>
      <c r="Q483" s="2"/>
      <c r="R483" s="2"/>
      <c r="S483" s="2"/>
      <c r="T483" s="2"/>
      <c r="U483" s="2"/>
      <c r="V483" s="2"/>
      <c r="W483" s="2"/>
      <c r="X483" s="2"/>
      <c r="Y483" s="2"/>
    </row>
    <row r="484" spans="2:25" ht="15.75" customHeight="1">
      <c r="B484" s="2"/>
      <c r="C484" s="2"/>
      <c r="D484" s="1"/>
      <c r="E484" s="6"/>
      <c r="F484" s="2"/>
      <c r="G484" s="2"/>
      <c r="H484" s="2"/>
      <c r="I484" s="2"/>
      <c r="J484" s="2"/>
      <c r="K484" s="2"/>
      <c r="L484" s="2"/>
      <c r="M484" s="2"/>
      <c r="N484" s="2"/>
      <c r="O484" s="2"/>
      <c r="P484" s="2"/>
      <c r="Q484" s="2"/>
      <c r="R484" s="2"/>
      <c r="S484" s="2"/>
      <c r="T484" s="2"/>
      <c r="U484" s="2"/>
      <c r="V484" s="2"/>
      <c r="W484" s="2"/>
      <c r="X484" s="2"/>
      <c r="Y484" s="2"/>
    </row>
    <row r="485" spans="2:25" ht="15.75" customHeight="1">
      <c r="B485" s="2"/>
      <c r="C485" s="2"/>
      <c r="D485" s="1"/>
      <c r="E485" s="6"/>
      <c r="F485" s="2"/>
      <c r="G485" s="2"/>
      <c r="H485" s="2"/>
      <c r="I485" s="2"/>
      <c r="J485" s="2"/>
      <c r="K485" s="2"/>
      <c r="L485" s="2"/>
      <c r="M485" s="2"/>
      <c r="N485" s="2"/>
      <c r="O485" s="2"/>
      <c r="P485" s="2"/>
      <c r="Q485" s="2"/>
      <c r="R485" s="2"/>
      <c r="S485" s="2"/>
      <c r="T485" s="2"/>
      <c r="U485" s="2"/>
      <c r="V485" s="2"/>
      <c r="W485" s="2"/>
      <c r="X485" s="2"/>
      <c r="Y485" s="2"/>
    </row>
    <row r="486" spans="2:25" ht="15.75" customHeight="1">
      <c r="B486" s="2"/>
      <c r="C486" s="2"/>
      <c r="D486" s="1"/>
      <c r="E486" s="6"/>
      <c r="F486" s="2"/>
      <c r="G486" s="2"/>
      <c r="H486" s="2"/>
      <c r="I486" s="2"/>
      <c r="J486" s="2"/>
      <c r="K486" s="2"/>
      <c r="L486" s="2"/>
      <c r="M486" s="2"/>
      <c r="N486" s="2"/>
      <c r="O486" s="2"/>
      <c r="P486" s="2"/>
      <c r="Q486" s="2"/>
      <c r="R486" s="2"/>
      <c r="S486" s="2"/>
      <c r="T486" s="2"/>
      <c r="U486" s="2"/>
      <c r="V486" s="2"/>
      <c r="W486" s="2"/>
      <c r="X486" s="2"/>
      <c r="Y486" s="2"/>
    </row>
    <row r="487" spans="2:25" ht="15.75" customHeight="1">
      <c r="B487" s="2"/>
      <c r="C487" s="2"/>
      <c r="D487" s="1"/>
      <c r="E487" s="6"/>
      <c r="F487" s="2"/>
      <c r="G487" s="2"/>
      <c r="H487" s="2"/>
      <c r="I487" s="2"/>
      <c r="J487" s="2"/>
      <c r="K487" s="2"/>
      <c r="L487" s="2"/>
      <c r="M487" s="2"/>
      <c r="N487" s="2"/>
      <c r="O487" s="2"/>
      <c r="P487" s="2"/>
      <c r="Q487" s="2"/>
      <c r="R487" s="2"/>
      <c r="S487" s="2"/>
      <c r="T487" s="2"/>
      <c r="U487" s="2"/>
      <c r="V487" s="2"/>
      <c r="W487" s="2"/>
      <c r="X487" s="2"/>
      <c r="Y487" s="2"/>
    </row>
    <row r="488" spans="2:25" ht="15.75" customHeight="1">
      <c r="B488" s="2"/>
      <c r="C488" s="2"/>
      <c r="D488" s="1"/>
      <c r="E488" s="6"/>
      <c r="F488" s="2"/>
      <c r="G488" s="2"/>
      <c r="H488" s="2"/>
      <c r="I488" s="2"/>
      <c r="J488" s="2"/>
      <c r="K488" s="2"/>
      <c r="L488" s="2"/>
      <c r="M488" s="2"/>
      <c r="N488" s="2"/>
      <c r="O488" s="2"/>
      <c r="P488" s="2"/>
      <c r="Q488" s="2"/>
      <c r="R488" s="2"/>
      <c r="S488" s="2"/>
      <c r="T488" s="2"/>
      <c r="U488" s="2"/>
      <c r="V488" s="2"/>
      <c r="W488" s="2"/>
      <c r="X488" s="2"/>
      <c r="Y488" s="2"/>
    </row>
    <row r="489" spans="2:25" ht="15.75" customHeight="1">
      <c r="B489" s="2"/>
      <c r="C489" s="2"/>
      <c r="D489" s="1"/>
      <c r="E489" s="6"/>
      <c r="F489" s="2"/>
      <c r="G489" s="2"/>
      <c r="H489" s="2"/>
      <c r="I489" s="2"/>
      <c r="J489" s="2"/>
      <c r="K489" s="2"/>
      <c r="L489" s="2"/>
      <c r="M489" s="2"/>
      <c r="N489" s="2"/>
      <c r="O489" s="2"/>
      <c r="P489" s="2"/>
      <c r="Q489" s="2"/>
      <c r="R489" s="2"/>
      <c r="S489" s="2"/>
      <c r="T489" s="2"/>
      <c r="U489" s="2"/>
      <c r="V489" s="2"/>
      <c r="W489" s="2"/>
      <c r="X489" s="2"/>
      <c r="Y489" s="2"/>
    </row>
    <row r="490" spans="2:25" ht="15.75" customHeight="1">
      <c r="B490" s="2"/>
      <c r="C490" s="2"/>
      <c r="D490" s="1"/>
      <c r="E490" s="6"/>
      <c r="F490" s="2"/>
      <c r="G490" s="2"/>
      <c r="H490" s="2"/>
      <c r="I490" s="2"/>
      <c r="J490" s="2"/>
      <c r="K490" s="2"/>
      <c r="L490" s="2"/>
      <c r="M490" s="2"/>
      <c r="N490" s="2"/>
      <c r="O490" s="2"/>
      <c r="P490" s="2"/>
      <c r="Q490" s="2"/>
      <c r="R490" s="2"/>
      <c r="S490" s="2"/>
      <c r="T490" s="2"/>
      <c r="U490" s="2"/>
      <c r="V490" s="2"/>
      <c r="W490" s="2"/>
      <c r="X490" s="2"/>
      <c r="Y490" s="2"/>
    </row>
    <row r="491" spans="2:25" ht="15.75" customHeight="1">
      <c r="B491" s="2"/>
      <c r="C491" s="2"/>
      <c r="D491" s="1"/>
      <c r="E491" s="6"/>
      <c r="F491" s="2"/>
      <c r="G491" s="2"/>
      <c r="H491" s="2"/>
      <c r="I491" s="2"/>
      <c r="J491" s="2"/>
      <c r="K491" s="2"/>
      <c r="L491" s="2"/>
      <c r="M491" s="2"/>
      <c r="N491" s="2"/>
      <c r="O491" s="2"/>
      <c r="P491" s="2"/>
      <c r="Q491" s="2"/>
      <c r="R491" s="2"/>
      <c r="S491" s="2"/>
      <c r="T491" s="2"/>
      <c r="U491" s="2"/>
      <c r="V491" s="2"/>
      <c r="W491" s="2"/>
      <c r="X491" s="2"/>
      <c r="Y491" s="2"/>
    </row>
    <row r="492" spans="2:25" ht="15.75" customHeight="1">
      <c r="B492" s="2"/>
      <c r="C492" s="2"/>
      <c r="D492" s="1"/>
      <c r="E492" s="6"/>
      <c r="F492" s="2"/>
      <c r="G492" s="2"/>
      <c r="H492" s="2"/>
      <c r="I492" s="2"/>
      <c r="J492" s="2"/>
      <c r="K492" s="2"/>
      <c r="L492" s="2"/>
      <c r="M492" s="2"/>
      <c r="N492" s="2"/>
      <c r="O492" s="2"/>
      <c r="P492" s="2"/>
      <c r="Q492" s="2"/>
      <c r="R492" s="2"/>
      <c r="S492" s="2"/>
      <c r="T492" s="2"/>
      <c r="U492" s="2"/>
      <c r="V492" s="2"/>
      <c r="W492" s="2"/>
      <c r="X492" s="2"/>
      <c r="Y492" s="2"/>
    </row>
    <row r="493" spans="2:25" ht="15.75" customHeight="1">
      <c r="B493" s="2"/>
      <c r="C493" s="2"/>
      <c r="D493" s="1"/>
      <c r="E493" s="6"/>
      <c r="F493" s="2"/>
      <c r="G493" s="2"/>
      <c r="H493" s="2"/>
      <c r="I493" s="2"/>
      <c r="J493" s="2"/>
      <c r="K493" s="2"/>
      <c r="L493" s="2"/>
      <c r="M493" s="2"/>
      <c r="N493" s="2"/>
      <c r="O493" s="2"/>
      <c r="P493" s="2"/>
      <c r="Q493" s="2"/>
      <c r="R493" s="2"/>
      <c r="S493" s="2"/>
      <c r="T493" s="2"/>
      <c r="U493" s="2"/>
      <c r="V493" s="2"/>
      <c r="W493" s="2"/>
      <c r="X493" s="2"/>
      <c r="Y493" s="2"/>
    </row>
    <row r="494" spans="2:25" ht="15.75" customHeight="1">
      <c r="B494" s="2"/>
      <c r="C494" s="2"/>
      <c r="D494" s="1"/>
      <c r="E494" s="6"/>
      <c r="F494" s="2"/>
      <c r="G494" s="2"/>
      <c r="H494" s="2"/>
      <c r="I494" s="2"/>
      <c r="J494" s="2"/>
      <c r="K494" s="2"/>
      <c r="L494" s="2"/>
      <c r="M494" s="2"/>
      <c r="N494" s="2"/>
      <c r="O494" s="2"/>
      <c r="P494" s="2"/>
      <c r="Q494" s="2"/>
      <c r="R494" s="2"/>
      <c r="S494" s="2"/>
      <c r="T494" s="2"/>
      <c r="U494" s="2"/>
      <c r="V494" s="2"/>
      <c r="W494" s="2"/>
      <c r="X494" s="2"/>
      <c r="Y494" s="2"/>
    </row>
    <row r="495" spans="2:25" ht="15.75" customHeight="1">
      <c r="B495" s="2"/>
      <c r="C495" s="2"/>
      <c r="D495" s="1"/>
      <c r="E495" s="6"/>
      <c r="F495" s="2"/>
      <c r="G495" s="2"/>
      <c r="H495" s="2"/>
      <c r="I495" s="2"/>
      <c r="J495" s="2"/>
      <c r="K495" s="2"/>
      <c r="L495" s="2"/>
      <c r="M495" s="2"/>
      <c r="N495" s="2"/>
      <c r="O495" s="2"/>
      <c r="P495" s="2"/>
      <c r="Q495" s="2"/>
      <c r="R495" s="2"/>
      <c r="S495" s="2"/>
      <c r="T495" s="2"/>
      <c r="U495" s="2"/>
      <c r="V495" s="2"/>
      <c r="W495" s="2"/>
      <c r="X495" s="2"/>
      <c r="Y495" s="2"/>
    </row>
    <row r="496" spans="2:25" ht="15.75" customHeight="1">
      <c r="B496" s="2"/>
      <c r="C496" s="2"/>
      <c r="D496" s="1"/>
      <c r="E496" s="6"/>
      <c r="F496" s="2"/>
      <c r="G496" s="2"/>
      <c r="H496" s="2"/>
      <c r="I496" s="2"/>
      <c r="J496" s="2"/>
      <c r="K496" s="2"/>
      <c r="L496" s="2"/>
      <c r="M496" s="2"/>
      <c r="N496" s="2"/>
      <c r="O496" s="2"/>
      <c r="P496" s="2"/>
      <c r="Q496" s="2"/>
      <c r="R496" s="2"/>
      <c r="S496" s="2"/>
      <c r="T496" s="2"/>
      <c r="U496" s="2"/>
      <c r="V496" s="2"/>
      <c r="W496" s="2"/>
      <c r="X496" s="2"/>
      <c r="Y496" s="2"/>
    </row>
    <row r="497" spans="2:25" ht="15.75" customHeight="1">
      <c r="B497" s="2"/>
      <c r="C497" s="2"/>
      <c r="D497" s="1"/>
      <c r="E497" s="6"/>
      <c r="F497" s="2"/>
      <c r="G497" s="2"/>
      <c r="H497" s="2"/>
      <c r="I497" s="2"/>
      <c r="J497" s="2"/>
      <c r="K497" s="2"/>
      <c r="L497" s="2"/>
      <c r="M497" s="2"/>
      <c r="N497" s="2"/>
      <c r="O497" s="2"/>
      <c r="P497" s="2"/>
      <c r="Q497" s="2"/>
      <c r="R497" s="2"/>
      <c r="S497" s="2"/>
      <c r="T497" s="2"/>
      <c r="U497" s="2"/>
      <c r="V497" s="2"/>
      <c r="W497" s="2"/>
      <c r="X497" s="2"/>
      <c r="Y497" s="2"/>
    </row>
    <row r="498" spans="2:25" ht="15.75" customHeight="1">
      <c r="B498" s="2"/>
      <c r="C498" s="2"/>
      <c r="D498" s="1"/>
      <c r="E498" s="6"/>
      <c r="F498" s="2"/>
      <c r="G498" s="2"/>
      <c r="H498" s="2"/>
      <c r="I498" s="2"/>
      <c r="J498" s="2"/>
      <c r="K498" s="2"/>
      <c r="L498" s="2"/>
      <c r="M498" s="2"/>
      <c r="N498" s="2"/>
      <c r="O498" s="2"/>
      <c r="P498" s="2"/>
      <c r="Q498" s="2"/>
      <c r="R498" s="2"/>
      <c r="S498" s="2"/>
      <c r="T498" s="2"/>
      <c r="U498" s="2"/>
      <c r="V498" s="2"/>
      <c r="W498" s="2"/>
      <c r="X498" s="2"/>
      <c r="Y498" s="2"/>
    </row>
    <row r="499" spans="2:25" ht="15.75" customHeight="1">
      <c r="B499" s="2"/>
      <c r="C499" s="2"/>
      <c r="D499" s="1"/>
      <c r="E499" s="6"/>
      <c r="F499" s="2"/>
      <c r="G499" s="2"/>
      <c r="H499" s="2"/>
      <c r="I499" s="2"/>
      <c r="J499" s="2"/>
      <c r="K499" s="2"/>
      <c r="L499" s="2"/>
      <c r="M499" s="2"/>
      <c r="N499" s="2"/>
      <c r="O499" s="2"/>
      <c r="P499" s="2"/>
      <c r="Q499" s="2"/>
      <c r="R499" s="2"/>
      <c r="S499" s="2"/>
      <c r="T499" s="2"/>
      <c r="U499" s="2"/>
      <c r="V499" s="2"/>
      <c r="W499" s="2"/>
      <c r="X499" s="2"/>
      <c r="Y499" s="2"/>
    </row>
    <row r="500" spans="2:25" ht="15.75" customHeight="1">
      <c r="B500" s="2"/>
      <c r="C500" s="2"/>
      <c r="D500" s="1"/>
      <c r="E500" s="6"/>
      <c r="F500" s="2"/>
      <c r="G500" s="2"/>
      <c r="H500" s="2"/>
      <c r="I500" s="2"/>
      <c r="J500" s="2"/>
      <c r="K500" s="2"/>
      <c r="L500" s="2"/>
      <c r="M500" s="2"/>
      <c r="N500" s="2"/>
      <c r="O500" s="2"/>
      <c r="P500" s="2"/>
      <c r="Q500" s="2"/>
      <c r="R500" s="2"/>
      <c r="S500" s="2"/>
      <c r="T500" s="2"/>
      <c r="U500" s="2"/>
      <c r="V500" s="2"/>
      <c r="W500" s="2"/>
      <c r="X500" s="2"/>
      <c r="Y500" s="2"/>
    </row>
    <row r="501" spans="2:25" ht="15.75" customHeight="1">
      <c r="B501" s="2"/>
      <c r="C501" s="2"/>
      <c r="D501" s="1"/>
      <c r="E501" s="6"/>
      <c r="F501" s="2"/>
      <c r="G501" s="2"/>
      <c r="H501" s="2"/>
      <c r="I501" s="2"/>
      <c r="J501" s="2"/>
      <c r="K501" s="2"/>
      <c r="L501" s="2"/>
      <c r="M501" s="2"/>
      <c r="N501" s="2"/>
      <c r="O501" s="2"/>
      <c r="P501" s="2"/>
      <c r="Q501" s="2"/>
      <c r="R501" s="2"/>
      <c r="S501" s="2"/>
      <c r="T501" s="2"/>
      <c r="U501" s="2"/>
      <c r="V501" s="2"/>
      <c r="W501" s="2"/>
      <c r="X501" s="2"/>
      <c r="Y501" s="2"/>
    </row>
    <row r="502" spans="2:25" ht="15.75" customHeight="1">
      <c r="B502" s="2"/>
      <c r="C502" s="2"/>
      <c r="D502" s="1"/>
      <c r="E502" s="6"/>
      <c r="F502" s="2"/>
      <c r="G502" s="2"/>
      <c r="H502" s="2"/>
      <c r="I502" s="2"/>
      <c r="J502" s="2"/>
      <c r="K502" s="2"/>
      <c r="L502" s="2"/>
      <c r="M502" s="2"/>
      <c r="N502" s="2"/>
      <c r="O502" s="2"/>
      <c r="P502" s="2"/>
      <c r="Q502" s="2"/>
      <c r="R502" s="2"/>
      <c r="S502" s="2"/>
      <c r="T502" s="2"/>
      <c r="U502" s="2"/>
      <c r="V502" s="2"/>
      <c r="W502" s="2"/>
      <c r="X502" s="2"/>
      <c r="Y502" s="2"/>
    </row>
    <row r="503" spans="2:25" ht="15.75" customHeight="1">
      <c r="B503" s="2"/>
      <c r="C503" s="2"/>
      <c r="D503" s="1"/>
      <c r="E503" s="6"/>
      <c r="F503" s="2"/>
      <c r="G503" s="2"/>
      <c r="H503" s="2"/>
      <c r="I503" s="2"/>
      <c r="J503" s="2"/>
      <c r="K503" s="2"/>
      <c r="L503" s="2"/>
      <c r="M503" s="2"/>
      <c r="N503" s="2"/>
      <c r="O503" s="2"/>
      <c r="P503" s="2"/>
      <c r="Q503" s="2"/>
      <c r="R503" s="2"/>
      <c r="S503" s="2"/>
      <c r="T503" s="2"/>
      <c r="U503" s="2"/>
      <c r="V503" s="2"/>
      <c r="W503" s="2"/>
      <c r="X503" s="2"/>
      <c r="Y503" s="2"/>
    </row>
    <row r="504" spans="2:25" ht="15.75" customHeight="1">
      <c r="B504" s="2"/>
      <c r="C504" s="2"/>
      <c r="D504" s="1"/>
      <c r="E504" s="6"/>
      <c r="F504" s="2"/>
      <c r="G504" s="2"/>
      <c r="H504" s="2"/>
      <c r="I504" s="2"/>
      <c r="J504" s="2"/>
      <c r="K504" s="2"/>
      <c r="L504" s="2"/>
      <c r="M504" s="2"/>
      <c r="N504" s="2"/>
      <c r="O504" s="2"/>
      <c r="P504" s="2"/>
      <c r="Q504" s="2"/>
      <c r="R504" s="2"/>
      <c r="S504" s="2"/>
      <c r="T504" s="2"/>
      <c r="U504" s="2"/>
      <c r="V504" s="2"/>
      <c r="W504" s="2"/>
      <c r="X504" s="2"/>
      <c r="Y504" s="2"/>
    </row>
    <row r="505" spans="2:25" ht="15.75" customHeight="1">
      <c r="B505" s="2"/>
      <c r="C505" s="2"/>
      <c r="D505" s="1"/>
      <c r="E505" s="6"/>
      <c r="F505" s="2"/>
      <c r="G505" s="2"/>
      <c r="H505" s="2"/>
      <c r="I505" s="2"/>
      <c r="J505" s="2"/>
      <c r="K505" s="2"/>
      <c r="L505" s="2"/>
      <c r="M505" s="2"/>
      <c r="N505" s="2"/>
      <c r="O505" s="2"/>
      <c r="P505" s="2"/>
      <c r="Q505" s="2"/>
      <c r="R505" s="2"/>
      <c r="S505" s="2"/>
      <c r="T505" s="2"/>
      <c r="U505" s="2"/>
      <c r="V505" s="2"/>
      <c r="W505" s="2"/>
      <c r="X505" s="2"/>
      <c r="Y505" s="2"/>
    </row>
    <row r="506" spans="2:25" ht="15.75" customHeight="1">
      <c r="B506" s="2"/>
      <c r="C506" s="2"/>
      <c r="D506" s="1"/>
      <c r="E506" s="6"/>
      <c r="F506" s="2"/>
      <c r="G506" s="2"/>
      <c r="H506" s="2"/>
      <c r="I506" s="2"/>
      <c r="J506" s="2"/>
      <c r="K506" s="2"/>
      <c r="L506" s="2"/>
      <c r="M506" s="2"/>
      <c r="N506" s="2"/>
      <c r="O506" s="2"/>
      <c r="P506" s="2"/>
      <c r="Q506" s="2"/>
      <c r="R506" s="2"/>
      <c r="S506" s="2"/>
      <c r="T506" s="2"/>
      <c r="U506" s="2"/>
      <c r="V506" s="2"/>
      <c r="W506" s="2"/>
      <c r="X506" s="2"/>
      <c r="Y506" s="2"/>
    </row>
    <row r="507" spans="2:25" ht="15.75" customHeight="1">
      <c r="B507" s="2"/>
      <c r="C507" s="2"/>
      <c r="D507" s="1"/>
      <c r="E507" s="6"/>
      <c r="F507" s="2"/>
      <c r="G507" s="2"/>
      <c r="H507" s="2"/>
      <c r="I507" s="2"/>
      <c r="J507" s="2"/>
      <c r="K507" s="2"/>
      <c r="L507" s="2"/>
      <c r="M507" s="2"/>
      <c r="N507" s="2"/>
      <c r="O507" s="2"/>
      <c r="P507" s="2"/>
      <c r="Q507" s="2"/>
      <c r="R507" s="2"/>
      <c r="S507" s="2"/>
      <c r="T507" s="2"/>
      <c r="U507" s="2"/>
      <c r="V507" s="2"/>
      <c r="W507" s="2"/>
      <c r="X507" s="2"/>
      <c r="Y507" s="2"/>
    </row>
    <row r="508" spans="2:25" ht="15.75" customHeight="1">
      <c r="B508" s="2"/>
      <c r="C508" s="2"/>
      <c r="D508" s="1"/>
      <c r="E508" s="6"/>
      <c r="F508" s="2"/>
      <c r="G508" s="2"/>
      <c r="H508" s="2"/>
      <c r="I508" s="2"/>
      <c r="J508" s="2"/>
      <c r="K508" s="2"/>
      <c r="L508" s="2"/>
      <c r="M508" s="2"/>
      <c r="N508" s="2"/>
      <c r="O508" s="2"/>
      <c r="P508" s="2"/>
      <c r="Q508" s="2"/>
      <c r="R508" s="2"/>
      <c r="S508" s="2"/>
      <c r="T508" s="2"/>
      <c r="U508" s="2"/>
      <c r="V508" s="2"/>
      <c r="W508" s="2"/>
      <c r="X508" s="2"/>
      <c r="Y508" s="2"/>
    </row>
    <row r="509" spans="2:25" ht="15.75" customHeight="1">
      <c r="B509" s="2"/>
      <c r="C509" s="2"/>
      <c r="D509" s="1"/>
      <c r="E509" s="6"/>
      <c r="F509" s="2"/>
      <c r="G509" s="2"/>
      <c r="H509" s="2"/>
      <c r="I509" s="2"/>
      <c r="J509" s="2"/>
      <c r="K509" s="2"/>
      <c r="L509" s="2"/>
      <c r="M509" s="2"/>
      <c r="N509" s="2"/>
      <c r="O509" s="2"/>
      <c r="P509" s="2"/>
      <c r="Q509" s="2"/>
      <c r="R509" s="2"/>
      <c r="S509" s="2"/>
      <c r="T509" s="2"/>
      <c r="U509" s="2"/>
      <c r="V509" s="2"/>
      <c r="W509" s="2"/>
      <c r="X509" s="2"/>
      <c r="Y509" s="2"/>
    </row>
    <row r="510" spans="2:25" ht="15.75" customHeight="1">
      <c r="B510" s="2"/>
      <c r="C510" s="2"/>
      <c r="D510" s="1"/>
      <c r="E510" s="6"/>
      <c r="F510" s="2"/>
      <c r="G510" s="2"/>
      <c r="H510" s="2"/>
      <c r="I510" s="2"/>
      <c r="J510" s="2"/>
      <c r="K510" s="2"/>
      <c r="L510" s="2"/>
      <c r="M510" s="2"/>
      <c r="N510" s="2"/>
      <c r="O510" s="2"/>
      <c r="P510" s="2"/>
      <c r="Q510" s="2"/>
      <c r="R510" s="2"/>
      <c r="S510" s="2"/>
      <c r="T510" s="2"/>
      <c r="U510" s="2"/>
      <c r="V510" s="2"/>
      <c r="W510" s="2"/>
      <c r="X510" s="2"/>
      <c r="Y510" s="2"/>
    </row>
    <row r="511" spans="2:25" ht="15.75" customHeight="1">
      <c r="B511" s="2"/>
      <c r="C511" s="2"/>
      <c r="D511" s="1"/>
      <c r="E511" s="6"/>
      <c r="F511" s="2"/>
      <c r="G511" s="2"/>
      <c r="H511" s="2"/>
      <c r="I511" s="2"/>
      <c r="J511" s="2"/>
      <c r="K511" s="2"/>
      <c r="L511" s="2"/>
      <c r="M511" s="2"/>
      <c r="N511" s="2"/>
      <c r="O511" s="2"/>
      <c r="P511" s="2"/>
      <c r="Q511" s="2"/>
      <c r="R511" s="2"/>
      <c r="S511" s="2"/>
      <c r="T511" s="2"/>
      <c r="U511" s="2"/>
      <c r="V511" s="2"/>
      <c r="W511" s="2"/>
      <c r="X511" s="2"/>
      <c r="Y511" s="2"/>
    </row>
    <row r="512" spans="2:25" ht="15.75" customHeight="1">
      <c r="B512" s="2"/>
      <c r="C512" s="2"/>
      <c r="D512" s="1"/>
      <c r="E512" s="6"/>
      <c r="F512" s="2"/>
      <c r="G512" s="2"/>
      <c r="H512" s="2"/>
      <c r="I512" s="2"/>
      <c r="J512" s="2"/>
      <c r="K512" s="2"/>
      <c r="L512" s="2"/>
      <c r="M512" s="2"/>
      <c r="N512" s="2"/>
      <c r="O512" s="2"/>
      <c r="P512" s="2"/>
      <c r="Q512" s="2"/>
      <c r="R512" s="2"/>
      <c r="S512" s="2"/>
      <c r="T512" s="2"/>
      <c r="U512" s="2"/>
      <c r="V512" s="2"/>
      <c r="W512" s="2"/>
      <c r="X512" s="2"/>
      <c r="Y512" s="2"/>
    </row>
    <row r="513" spans="2:25" ht="15.75" customHeight="1">
      <c r="B513" s="2"/>
      <c r="C513" s="2"/>
      <c r="D513" s="1"/>
      <c r="E513" s="6"/>
      <c r="F513" s="2"/>
      <c r="G513" s="2"/>
      <c r="H513" s="2"/>
      <c r="I513" s="2"/>
      <c r="J513" s="2"/>
      <c r="K513" s="2"/>
      <c r="L513" s="2"/>
      <c r="M513" s="2"/>
      <c r="N513" s="2"/>
      <c r="O513" s="2"/>
      <c r="P513" s="2"/>
      <c r="Q513" s="2"/>
      <c r="R513" s="2"/>
      <c r="S513" s="2"/>
      <c r="T513" s="2"/>
      <c r="U513" s="2"/>
      <c r="V513" s="2"/>
      <c r="W513" s="2"/>
      <c r="X513" s="2"/>
      <c r="Y513" s="2"/>
    </row>
    <row r="514" spans="2:25" ht="15.75" customHeight="1">
      <c r="B514" s="2"/>
      <c r="C514" s="2"/>
      <c r="D514" s="1"/>
      <c r="E514" s="6"/>
      <c r="F514" s="2"/>
      <c r="G514" s="2"/>
      <c r="H514" s="2"/>
      <c r="I514" s="2"/>
      <c r="J514" s="2"/>
      <c r="K514" s="2"/>
      <c r="L514" s="2"/>
      <c r="M514" s="2"/>
      <c r="N514" s="2"/>
      <c r="O514" s="2"/>
      <c r="P514" s="2"/>
      <c r="Q514" s="2"/>
      <c r="R514" s="2"/>
      <c r="S514" s="2"/>
      <c r="T514" s="2"/>
      <c r="U514" s="2"/>
      <c r="V514" s="2"/>
      <c r="W514" s="2"/>
      <c r="X514" s="2"/>
      <c r="Y514" s="2"/>
    </row>
    <row r="515" spans="2:25" ht="15.75" customHeight="1">
      <c r="B515" s="2"/>
      <c r="C515" s="2"/>
      <c r="D515" s="1"/>
      <c r="E515" s="6"/>
      <c r="F515" s="2"/>
      <c r="G515" s="2"/>
      <c r="H515" s="2"/>
      <c r="I515" s="2"/>
      <c r="J515" s="2"/>
      <c r="K515" s="2"/>
      <c r="L515" s="2"/>
      <c r="M515" s="2"/>
      <c r="N515" s="2"/>
      <c r="O515" s="2"/>
      <c r="P515" s="2"/>
      <c r="Q515" s="2"/>
      <c r="R515" s="2"/>
      <c r="S515" s="2"/>
      <c r="T515" s="2"/>
      <c r="U515" s="2"/>
      <c r="V515" s="2"/>
      <c r="W515" s="2"/>
      <c r="X515" s="2"/>
      <c r="Y515" s="2"/>
    </row>
    <row r="516" spans="2:25" ht="15.75" customHeight="1">
      <c r="B516" s="2"/>
      <c r="C516" s="2"/>
      <c r="D516" s="1"/>
      <c r="E516" s="6"/>
      <c r="F516" s="2"/>
      <c r="G516" s="2"/>
      <c r="H516" s="2"/>
      <c r="I516" s="2"/>
      <c r="J516" s="2"/>
      <c r="K516" s="2"/>
      <c r="L516" s="2"/>
      <c r="M516" s="2"/>
      <c r="N516" s="2"/>
      <c r="O516" s="2"/>
      <c r="P516" s="2"/>
      <c r="Q516" s="2"/>
      <c r="R516" s="2"/>
      <c r="S516" s="2"/>
      <c r="T516" s="2"/>
      <c r="U516" s="2"/>
      <c r="V516" s="2"/>
      <c r="W516" s="2"/>
      <c r="X516" s="2"/>
      <c r="Y516" s="2"/>
    </row>
    <row r="517" spans="2:25" ht="15.75" customHeight="1">
      <c r="B517" s="2"/>
      <c r="C517" s="2"/>
      <c r="D517" s="1"/>
      <c r="E517" s="6"/>
      <c r="F517" s="2"/>
      <c r="G517" s="2"/>
      <c r="H517" s="2"/>
      <c r="I517" s="2"/>
      <c r="J517" s="2"/>
      <c r="K517" s="2"/>
      <c r="L517" s="2"/>
      <c r="M517" s="2"/>
      <c r="N517" s="2"/>
      <c r="O517" s="2"/>
      <c r="P517" s="2"/>
      <c r="Q517" s="2"/>
      <c r="R517" s="2"/>
      <c r="S517" s="2"/>
      <c r="T517" s="2"/>
      <c r="U517" s="2"/>
      <c r="V517" s="2"/>
      <c r="W517" s="2"/>
      <c r="X517" s="2"/>
      <c r="Y517" s="2"/>
    </row>
    <row r="518" spans="2:25" ht="15.75" customHeight="1">
      <c r="B518" s="2"/>
      <c r="C518" s="2"/>
      <c r="D518" s="1"/>
      <c r="E518" s="6"/>
      <c r="F518" s="2"/>
      <c r="G518" s="2"/>
      <c r="H518" s="2"/>
      <c r="I518" s="2"/>
      <c r="J518" s="2"/>
      <c r="K518" s="2"/>
      <c r="L518" s="2"/>
      <c r="M518" s="2"/>
      <c r="N518" s="2"/>
      <c r="O518" s="2"/>
      <c r="P518" s="2"/>
      <c r="Q518" s="2"/>
      <c r="R518" s="2"/>
      <c r="S518" s="2"/>
      <c r="T518" s="2"/>
      <c r="U518" s="2"/>
      <c r="V518" s="2"/>
      <c r="W518" s="2"/>
      <c r="X518" s="2"/>
      <c r="Y518" s="2"/>
    </row>
    <row r="519" spans="2:25" ht="15.75" customHeight="1">
      <c r="B519" s="2"/>
      <c r="C519" s="2"/>
      <c r="D519" s="1"/>
      <c r="E519" s="6"/>
      <c r="F519" s="2"/>
      <c r="G519" s="2"/>
      <c r="H519" s="2"/>
      <c r="I519" s="2"/>
      <c r="J519" s="2"/>
      <c r="K519" s="2"/>
      <c r="L519" s="2"/>
      <c r="M519" s="2"/>
      <c r="N519" s="2"/>
      <c r="O519" s="2"/>
      <c r="P519" s="2"/>
      <c r="Q519" s="2"/>
      <c r="R519" s="2"/>
      <c r="S519" s="2"/>
      <c r="T519" s="2"/>
      <c r="U519" s="2"/>
      <c r="V519" s="2"/>
      <c r="W519" s="2"/>
      <c r="X519" s="2"/>
      <c r="Y519" s="2"/>
    </row>
    <row r="520" spans="2:25" ht="15.75" customHeight="1">
      <c r="B520" s="2"/>
      <c r="C520" s="2"/>
      <c r="D520" s="1"/>
      <c r="E520" s="6"/>
      <c r="F520" s="2"/>
      <c r="G520" s="2"/>
      <c r="H520" s="2"/>
      <c r="I520" s="2"/>
      <c r="J520" s="2"/>
      <c r="K520" s="2"/>
      <c r="L520" s="2"/>
      <c r="M520" s="2"/>
      <c r="N520" s="2"/>
      <c r="O520" s="2"/>
      <c r="P520" s="2"/>
      <c r="Q520" s="2"/>
      <c r="R520" s="2"/>
      <c r="S520" s="2"/>
      <c r="T520" s="2"/>
      <c r="U520" s="2"/>
      <c r="V520" s="2"/>
      <c r="W520" s="2"/>
      <c r="X520" s="2"/>
      <c r="Y520" s="2"/>
    </row>
    <row r="521" spans="2:25" ht="15.75" customHeight="1">
      <c r="B521" s="2"/>
      <c r="C521" s="2"/>
      <c r="D521" s="1"/>
      <c r="E521" s="6"/>
      <c r="F521" s="2"/>
      <c r="G521" s="2"/>
      <c r="H521" s="2"/>
      <c r="I521" s="2"/>
      <c r="J521" s="2"/>
      <c r="K521" s="2"/>
      <c r="L521" s="2"/>
      <c r="M521" s="2"/>
      <c r="N521" s="2"/>
      <c r="O521" s="2"/>
      <c r="P521" s="2"/>
      <c r="Q521" s="2"/>
      <c r="R521" s="2"/>
      <c r="S521" s="2"/>
      <c r="T521" s="2"/>
      <c r="U521" s="2"/>
      <c r="V521" s="2"/>
      <c r="W521" s="2"/>
      <c r="X521" s="2"/>
      <c r="Y521" s="2"/>
    </row>
    <row r="522" spans="2:25" ht="15.75" customHeight="1">
      <c r="B522" s="2"/>
      <c r="C522" s="2"/>
      <c r="D522" s="1"/>
      <c r="E522" s="6"/>
      <c r="F522" s="2"/>
      <c r="G522" s="2"/>
      <c r="H522" s="2"/>
      <c r="I522" s="2"/>
      <c r="J522" s="2"/>
      <c r="K522" s="2"/>
      <c r="L522" s="2"/>
      <c r="M522" s="2"/>
      <c r="N522" s="2"/>
      <c r="O522" s="2"/>
      <c r="P522" s="2"/>
      <c r="Q522" s="2"/>
      <c r="R522" s="2"/>
      <c r="S522" s="2"/>
      <c r="T522" s="2"/>
      <c r="U522" s="2"/>
      <c r="V522" s="2"/>
      <c r="W522" s="2"/>
      <c r="X522" s="2"/>
      <c r="Y522" s="2"/>
    </row>
    <row r="523" spans="2:25" ht="15.75" customHeight="1">
      <c r="B523" s="2"/>
      <c r="C523" s="2"/>
      <c r="D523" s="1"/>
      <c r="E523" s="6"/>
      <c r="F523" s="2"/>
      <c r="G523" s="2"/>
      <c r="H523" s="2"/>
      <c r="I523" s="2"/>
      <c r="J523" s="2"/>
      <c r="K523" s="2"/>
      <c r="L523" s="2"/>
      <c r="M523" s="2"/>
      <c r="N523" s="2"/>
      <c r="O523" s="2"/>
      <c r="P523" s="2"/>
      <c r="Q523" s="2"/>
      <c r="R523" s="2"/>
      <c r="S523" s="2"/>
      <c r="T523" s="2"/>
      <c r="U523" s="2"/>
      <c r="V523" s="2"/>
      <c r="W523" s="2"/>
      <c r="X523" s="2"/>
      <c r="Y523" s="2"/>
    </row>
    <row r="524" spans="2:25" ht="15.75" customHeight="1">
      <c r="B524" s="2"/>
      <c r="C524" s="2"/>
      <c r="D524" s="1"/>
      <c r="E524" s="6"/>
      <c r="F524" s="2"/>
      <c r="G524" s="2"/>
      <c r="H524" s="2"/>
      <c r="I524" s="2"/>
      <c r="J524" s="2"/>
      <c r="K524" s="2"/>
      <c r="L524" s="2"/>
      <c r="M524" s="2"/>
      <c r="N524" s="2"/>
      <c r="O524" s="2"/>
      <c r="P524" s="2"/>
      <c r="Q524" s="2"/>
      <c r="R524" s="2"/>
      <c r="S524" s="2"/>
      <c r="T524" s="2"/>
      <c r="U524" s="2"/>
      <c r="V524" s="2"/>
      <c r="W524" s="2"/>
      <c r="X524" s="2"/>
      <c r="Y524" s="2"/>
    </row>
    <row r="525" spans="2:25" ht="15.75" customHeight="1">
      <c r="B525" s="2"/>
      <c r="C525" s="2"/>
      <c r="D525" s="1"/>
      <c r="E525" s="6"/>
      <c r="F525" s="2"/>
      <c r="G525" s="2"/>
      <c r="H525" s="2"/>
      <c r="I525" s="2"/>
      <c r="J525" s="2"/>
      <c r="K525" s="2"/>
      <c r="L525" s="2"/>
      <c r="M525" s="2"/>
      <c r="N525" s="2"/>
      <c r="O525" s="2"/>
      <c r="P525" s="2"/>
      <c r="Q525" s="2"/>
      <c r="R525" s="2"/>
      <c r="S525" s="2"/>
      <c r="T525" s="2"/>
      <c r="U525" s="2"/>
      <c r="V525" s="2"/>
      <c r="W525" s="2"/>
      <c r="X525" s="2"/>
      <c r="Y525" s="2"/>
    </row>
    <row r="526" spans="2:25" ht="15.75" customHeight="1">
      <c r="B526" s="2"/>
      <c r="C526" s="2"/>
      <c r="D526" s="1"/>
      <c r="E526" s="6"/>
      <c r="F526" s="2"/>
      <c r="G526" s="2"/>
      <c r="H526" s="2"/>
      <c r="I526" s="2"/>
      <c r="J526" s="2"/>
      <c r="K526" s="2"/>
      <c r="L526" s="2"/>
      <c r="M526" s="2"/>
      <c r="N526" s="2"/>
      <c r="O526" s="2"/>
      <c r="P526" s="2"/>
      <c r="Q526" s="2"/>
      <c r="R526" s="2"/>
      <c r="S526" s="2"/>
      <c r="T526" s="2"/>
      <c r="U526" s="2"/>
      <c r="V526" s="2"/>
      <c r="W526" s="2"/>
      <c r="X526" s="2"/>
      <c r="Y526" s="2"/>
    </row>
    <row r="527" spans="2:25" ht="15.75" customHeight="1">
      <c r="B527" s="2"/>
      <c r="C527" s="2"/>
      <c r="D527" s="1"/>
      <c r="E527" s="6"/>
      <c r="F527" s="2"/>
      <c r="G527" s="2"/>
      <c r="H527" s="2"/>
      <c r="I527" s="2"/>
      <c r="J527" s="2"/>
      <c r="K527" s="2"/>
      <c r="L527" s="2"/>
      <c r="M527" s="2"/>
      <c r="N527" s="2"/>
      <c r="O527" s="2"/>
      <c r="P527" s="2"/>
      <c r="Q527" s="2"/>
      <c r="R527" s="2"/>
      <c r="S527" s="2"/>
      <c r="T527" s="2"/>
      <c r="U527" s="2"/>
      <c r="V527" s="2"/>
      <c r="W527" s="2"/>
      <c r="X527" s="2"/>
      <c r="Y527" s="2"/>
    </row>
    <row r="528" spans="2:25" ht="15.75" customHeight="1">
      <c r="B528" s="2"/>
      <c r="C528" s="2"/>
      <c r="D528" s="1"/>
      <c r="E528" s="6"/>
      <c r="F528" s="2"/>
      <c r="G528" s="2"/>
      <c r="H528" s="2"/>
      <c r="I528" s="2"/>
      <c r="J528" s="2"/>
      <c r="K528" s="2"/>
      <c r="L528" s="2"/>
      <c r="M528" s="2"/>
      <c r="N528" s="2"/>
      <c r="O528" s="2"/>
      <c r="P528" s="2"/>
      <c r="Q528" s="2"/>
      <c r="R528" s="2"/>
      <c r="S528" s="2"/>
      <c r="T528" s="2"/>
      <c r="U528" s="2"/>
      <c r="V528" s="2"/>
      <c r="W528" s="2"/>
      <c r="X528" s="2"/>
      <c r="Y528" s="2"/>
    </row>
    <row r="529" spans="2:25" ht="15.75" customHeight="1">
      <c r="B529" s="2"/>
      <c r="C529" s="2"/>
      <c r="D529" s="1"/>
      <c r="E529" s="6"/>
      <c r="F529" s="2"/>
      <c r="G529" s="2"/>
      <c r="H529" s="2"/>
      <c r="I529" s="2"/>
      <c r="J529" s="2"/>
      <c r="K529" s="2"/>
      <c r="L529" s="2"/>
      <c r="M529" s="2"/>
      <c r="N529" s="2"/>
      <c r="O529" s="2"/>
      <c r="P529" s="2"/>
      <c r="Q529" s="2"/>
      <c r="R529" s="2"/>
      <c r="S529" s="2"/>
      <c r="T529" s="2"/>
      <c r="U529" s="2"/>
      <c r="V529" s="2"/>
      <c r="W529" s="2"/>
      <c r="X529" s="2"/>
      <c r="Y529" s="2"/>
    </row>
    <row r="530" spans="2:25" ht="15.75" customHeight="1">
      <c r="B530" s="2"/>
      <c r="C530" s="2"/>
      <c r="D530" s="1"/>
      <c r="E530" s="6"/>
      <c r="F530" s="2"/>
      <c r="G530" s="2"/>
      <c r="H530" s="2"/>
      <c r="I530" s="2"/>
      <c r="J530" s="2"/>
      <c r="K530" s="2"/>
      <c r="L530" s="2"/>
      <c r="M530" s="2"/>
      <c r="N530" s="2"/>
      <c r="O530" s="2"/>
      <c r="P530" s="2"/>
      <c r="Q530" s="2"/>
      <c r="R530" s="2"/>
      <c r="S530" s="2"/>
      <c r="T530" s="2"/>
      <c r="U530" s="2"/>
      <c r="V530" s="2"/>
      <c r="W530" s="2"/>
      <c r="X530" s="2"/>
      <c r="Y530" s="2"/>
    </row>
    <row r="531" spans="2:25" ht="15.75" customHeight="1">
      <c r="B531" s="2"/>
      <c r="C531" s="2"/>
      <c r="D531" s="1"/>
      <c r="E531" s="6"/>
      <c r="F531" s="2"/>
      <c r="G531" s="2"/>
      <c r="H531" s="2"/>
      <c r="I531" s="2"/>
      <c r="J531" s="2"/>
      <c r="K531" s="2"/>
      <c r="L531" s="2"/>
      <c r="M531" s="2"/>
      <c r="N531" s="2"/>
      <c r="O531" s="2"/>
      <c r="P531" s="2"/>
      <c r="Q531" s="2"/>
      <c r="R531" s="2"/>
      <c r="S531" s="2"/>
      <c r="T531" s="2"/>
      <c r="U531" s="2"/>
      <c r="V531" s="2"/>
      <c r="W531" s="2"/>
      <c r="X531" s="2"/>
      <c r="Y531" s="2"/>
    </row>
    <row r="532" spans="2:25" ht="15.75" customHeight="1">
      <c r="B532" s="2"/>
      <c r="C532" s="2"/>
      <c r="D532" s="1"/>
      <c r="E532" s="6"/>
      <c r="F532" s="2"/>
      <c r="G532" s="2"/>
      <c r="H532" s="2"/>
      <c r="I532" s="2"/>
      <c r="J532" s="2"/>
      <c r="K532" s="2"/>
      <c r="L532" s="2"/>
      <c r="M532" s="2"/>
      <c r="N532" s="2"/>
      <c r="O532" s="2"/>
      <c r="P532" s="2"/>
      <c r="Q532" s="2"/>
      <c r="R532" s="2"/>
      <c r="S532" s="2"/>
      <c r="T532" s="2"/>
      <c r="U532" s="2"/>
      <c r="V532" s="2"/>
      <c r="W532" s="2"/>
      <c r="X532" s="2"/>
      <c r="Y532" s="2"/>
    </row>
    <row r="533" spans="2:25" ht="15.75" customHeight="1">
      <c r="B533" s="2"/>
      <c r="C533" s="2"/>
      <c r="D533" s="1"/>
      <c r="E533" s="6"/>
      <c r="F533" s="2"/>
      <c r="G533" s="2"/>
      <c r="H533" s="2"/>
      <c r="I533" s="2"/>
      <c r="J533" s="2"/>
      <c r="K533" s="2"/>
      <c r="L533" s="2"/>
      <c r="M533" s="2"/>
      <c r="N533" s="2"/>
      <c r="O533" s="2"/>
      <c r="P533" s="2"/>
      <c r="Q533" s="2"/>
      <c r="R533" s="2"/>
      <c r="S533" s="2"/>
      <c r="T533" s="2"/>
      <c r="U533" s="2"/>
      <c r="V533" s="2"/>
      <c r="W533" s="2"/>
      <c r="X533" s="2"/>
      <c r="Y533" s="2"/>
    </row>
    <row r="534" spans="2:25" ht="15.75" customHeight="1">
      <c r="B534" s="2"/>
      <c r="C534" s="2"/>
      <c r="D534" s="1"/>
      <c r="E534" s="6"/>
      <c r="F534" s="2"/>
      <c r="G534" s="2"/>
      <c r="H534" s="2"/>
      <c r="I534" s="2"/>
      <c r="J534" s="2"/>
      <c r="K534" s="2"/>
      <c r="L534" s="2"/>
      <c r="M534" s="2"/>
      <c r="N534" s="2"/>
      <c r="O534" s="2"/>
      <c r="P534" s="2"/>
      <c r="Q534" s="2"/>
      <c r="R534" s="2"/>
      <c r="S534" s="2"/>
      <c r="T534" s="2"/>
      <c r="U534" s="2"/>
      <c r="V534" s="2"/>
      <c r="W534" s="2"/>
      <c r="X534" s="2"/>
      <c r="Y534" s="2"/>
    </row>
    <row r="535" spans="2:25" ht="15.75" customHeight="1">
      <c r="B535" s="2"/>
      <c r="C535" s="2"/>
      <c r="D535" s="1"/>
      <c r="E535" s="6"/>
      <c r="F535" s="2"/>
      <c r="G535" s="2"/>
      <c r="H535" s="2"/>
      <c r="I535" s="2"/>
      <c r="J535" s="2"/>
      <c r="K535" s="2"/>
      <c r="L535" s="2"/>
      <c r="M535" s="2"/>
      <c r="N535" s="2"/>
      <c r="O535" s="2"/>
      <c r="P535" s="2"/>
      <c r="Q535" s="2"/>
      <c r="R535" s="2"/>
      <c r="S535" s="2"/>
      <c r="T535" s="2"/>
      <c r="U535" s="2"/>
      <c r="V535" s="2"/>
      <c r="W535" s="2"/>
      <c r="X535" s="2"/>
      <c r="Y535" s="2"/>
    </row>
    <row r="536" spans="2:25" ht="15.75" customHeight="1">
      <c r="B536" s="2"/>
      <c r="C536" s="2"/>
      <c r="D536" s="1"/>
      <c r="E536" s="6"/>
      <c r="F536" s="2"/>
      <c r="G536" s="2"/>
      <c r="H536" s="2"/>
      <c r="I536" s="2"/>
      <c r="J536" s="2"/>
      <c r="K536" s="2"/>
      <c r="L536" s="2"/>
      <c r="M536" s="2"/>
      <c r="N536" s="2"/>
      <c r="O536" s="2"/>
      <c r="P536" s="2"/>
      <c r="Q536" s="2"/>
      <c r="R536" s="2"/>
      <c r="S536" s="2"/>
      <c r="T536" s="2"/>
      <c r="U536" s="2"/>
      <c r="V536" s="2"/>
      <c r="W536" s="2"/>
      <c r="X536" s="2"/>
      <c r="Y536" s="2"/>
    </row>
    <row r="537" spans="2:25" ht="15.75" customHeight="1">
      <c r="B537" s="2"/>
      <c r="C537" s="2"/>
      <c r="D537" s="1"/>
      <c r="E537" s="6"/>
      <c r="F537" s="2"/>
      <c r="G537" s="2"/>
      <c r="H537" s="2"/>
      <c r="I537" s="2"/>
      <c r="J537" s="2"/>
      <c r="K537" s="2"/>
      <c r="L537" s="2"/>
      <c r="M537" s="2"/>
      <c r="N537" s="2"/>
      <c r="O537" s="2"/>
      <c r="P537" s="2"/>
      <c r="Q537" s="2"/>
      <c r="R537" s="2"/>
      <c r="S537" s="2"/>
      <c r="T537" s="2"/>
      <c r="U537" s="2"/>
      <c r="V537" s="2"/>
      <c r="W537" s="2"/>
      <c r="X537" s="2"/>
      <c r="Y537" s="2"/>
    </row>
    <row r="538" spans="2:25" ht="15.75" customHeight="1">
      <c r="B538" s="2"/>
      <c r="C538" s="2"/>
      <c r="D538" s="1"/>
      <c r="E538" s="6"/>
      <c r="F538" s="2"/>
      <c r="G538" s="2"/>
      <c r="H538" s="2"/>
      <c r="I538" s="2"/>
      <c r="J538" s="2"/>
      <c r="K538" s="2"/>
      <c r="L538" s="2"/>
      <c r="M538" s="2"/>
      <c r="N538" s="2"/>
      <c r="O538" s="2"/>
      <c r="P538" s="2"/>
      <c r="Q538" s="2"/>
      <c r="R538" s="2"/>
      <c r="S538" s="2"/>
      <c r="T538" s="2"/>
      <c r="U538" s="2"/>
      <c r="V538" s="2"/>
      <c r="W538" s="2"/>
      <c r="X538" s="2"/>
      <c r="Y538" s="2"/>
    </row>
    <row r="539" spans="2:25" ht="15.75" customHeight="1">
      <c r="B539" s="2"/>
      <c r="C539" s="2"/>
      <c r="D539" s="1"/>
      <c r="E539" s="6"/>
      <c r="F539" s="2"/>
      <c r="G539" s="2"/>
      <c r="H539" s="2"/>
      <c r="I539" s="2"/>
      <c r="J539" s="2"/>
      <c r="K539" s="2"/>
      <c r="L539" s="2"/>
      <c r="M539" s="2"/>
      <c r="N539" s="2"/>
      <c r="O539" s="2"/>
      <c r="P539" s="2"/>
      <c r="Q539" s="2"/>
      <c r="R539" s="2"/>
      <c r="S539" s="2"/>
      <c r="T539" s="2"/>
      <c r="U539" s="2"/>
      <c r="V539" s="2"/>
      <c r="W539" s="2"/>
      <c r="X539" s="2"/>
      <c r="Y539" s="2"/>
    </row>
    <row r="540" spans="2:25" ht="15.75" customHeight="1">
      <c r="B540" s="2"/>
      <c r="C540" s="2"/>
      <c r="D540" s="1"/>
      <c r="E540" s="6"/>
      <c r="F540" s="2"/>
      <c r="G540" s="2"/>
      <c r="H540" s="2"/>
      <c r="I540" s="2"/>
      <c r="J540" s="2"/>
      <c r="K540" s="2"/>
      <c r="L540" s="2"/>
      <c r="M540" s="2"/>
      <c r="N540" s="2"/>
      <c r="O540" s="2"/>
      <c r="P540" s="2"/>
      <c r="Q540" s="2"/>
      <c r="R540" s="2"/>
      <c r="S540" s="2"/>
      <c r="T540" s="2"/>
      <c r="U540" s="2"/>
      <c r="V540" s="2"/>
      <c r="W540" s="2"/>
      <c r="X540" s="2"/>
      <c r="Y540" s="2"/>
    </row>
    <row r="541" spans="2:25" ht="15.75" customHeight="1">
      <c r="B541" s="2"/>
      <c r="C541" s="2"/>
      <c r="D541" s="1"/>
      <c r="E541" s="6"/>
      <c r="F541" s="2"/>
      <c r="G541" s="2"/>
      <c r="H541" s="2"/>
      <c r="I541" s="2"/>
      <c r="J541" s="2"/>
      <c r="K541" s="2"/>
      <c r="L541" s="2"/>
      <c r="M541" s="2"/>
      <c r="N541" s="2"/>
      <c r="O541" s="2"/>
      <c r="P541" s="2"/>
      <c r="Q541" s="2"/>
      <c r="R541" s="2"/>
      <c r="S541" s="2"/>
      <c r="T541" s="2"/>
      <c r="U541" s="2"/>
      <c r="V541" s="2"/>
      <c r="W541" s="2"/>
      <c r="X541" s="2"/>
      <c r="Y541" s="2"/>
    </row>
    <row r="542" spans="2:25" ht="15.75" customHeight="1">
      <c r="B542" s="2"/>
      <c r="C542" s="2"/>
      <c r="D542" s="1"/>
      <c r="E542" s="6"/>
      <c r="F542" s="2"/>
      <c r="G542" s="2"/>
      <c r="H542" s="2"/>
      <c r="I542" s="2"/>
      <c r="J542" s="2"/>
      <c r="K542" s="2"/>
      <c r="L542" s="2"/>
      <c r="M542" s="2"/>
      <c r="N542" s="2"/>
      <c r="O542" s="2"/>
      <c r="P542" s="2"/>
      <c r="Q542" s="2"/>
      <c r="R542" s="2"/>
      <c r="S542" s="2"/>
      <c r="T542" s="2"/>
      <c r="U542" s="2"/>
      <c r="V542" s="2"/>
      <c r="W542" s="2"/>
      <c r="X542" s="2"/>
      <c r="Y542" s="2"/>
    </row>
    <row r="543" spans="2:25" ht="15.75" customHeight="1">
      <c r="B543" s="2"/>
      <c r="C543" s="2"/>
      <c r="D543" s="1"/>
      <c r="E543" s="6"/>
      <c r="F543" s="2"/>
      <c r="G543" s="2"/>
      <c r="H543" s="2"/>
      <c r="I543" s="2"/>
      <c r="J543" s="2"/>
      <c r="K543" s="2"/>
      <c r="L543" s="2"/>
      <c r="M543" s="2"/>
      <c r="N543" s="2"/>
      <c r="O543" s="2"/>
      <c r="P543" s="2"/>
      <c r="Q543" s="2"/>
      <c r="R543" s="2"/>
      <c r="S543" s="2"/>
      <c r="T543" s="2"/>
      <c r="U543" s="2"/>
      <c r="V543" s="2"/>
      <c r="W543" s="2"/>
      <c r="X543" s="2"/>
      <c r="Y543" s="2"/>
    </row>
    <row r="544" spans="2:25" ht="15.75" customHeight="1">
      <c r="B544" s="2"/>
      <c r="C544" s="2"/>
      <c r="D544" s="1"/>
      <c r="E544" s="6"/>
      <c r="F544" s="2"/>
      <c r="G544" s="2"/>
      <c r="H544" s="2"/>
      <c r="I544" s="2"/>
      <c r="J544" s="2"/>
      <c r="K544" s="2"/>
      <c r="L544" s="2"/>
      <c r="M544" s="2"/>
      <c r="N544" s="2"/>
      <c r="O544" s="2"/>
      <c r="P544" s="2"/>
      <c r="Q544" s="2"/>
      <c r="R544" s="2"/>
      <c r="S544" s="2"/>
      <c r="T544" s="2"/>
      <c r="U544" s="2"/>
      <c r="V544" s="2"/>
      <c r="W544" s="2"/>
      <c r="X544" s="2"/>
      <c r="Y544" s="2"/>
    </row>
    <row r="545" spans="2:25" ht="15.75" customHeight="1">
      <c r="B545" s="2"/>
      <c r="C545" s="2"/>
      <c r="D545" s="1"/>
      <c r="E545" s="6"/>
      <c r="F545" s="2"/>
      <c r="G545" s="2"/>
      <c r="H545" s="2"/>
      <c r="I545" s="2"/>
      <c r="J545" s="2"/>
      <c r="K545" s="2"/>
      <c r="L545" s="2"/>
      <c r="M545" s="2"/>
      <c r="N545" s="2"/>
      <c r="O545" s="2"/>
      <c r="P545" s="2"/>
      <c r="Q545" s="2"/>
      <c r="R545" s="2"/>
      <c r="S545" s="2"/>
      <c r="T545" s="2"/>
      <c r="U545" s="2"/>
      <c r="V545" s="2"/>
      <c r="W545" s="2"/>
      <c r="X545" s="2"/>
      <c r="Y545" s="2"/>
    </row>
    <row r="546" spans="2:25" ht="15.75" customHeight="1">
      <c r="B546" s="2"/>
      <c r="C546" s="2"/>
      <c r="D546" s="1"/>
      <c r="E546" s="6"/>
      <c r="F546" s="2"/>
      <c r="G546" s="2"/>
      <c r="H546" s="2"/>
      <c r="I546" s="2"/>
      <c r="J546" s="2"/>
      <c r="K546" s="2"/>
      <c r="L546" s="2"/>
      <c r="M546" s="2"/>
      <c r="N546" s="2"/>
      <c r="O546" s="2"/>
      <c r="P546" s="2"/>
      <c r="Q546" s="2"/>
      <c r="R546" s="2"/>
      <c r="S546" s="2"/>
      <c r="T546" s="2"/>
      <c r="U546" s="2"/>
      <c r="V546" s="2"/>
      <c r="W546" s="2"/>
      <c r="X546" s="2"/>
      <c r="Y546" s="2"/>
    </row>
    <row r="547" spans="2:25" ht="15.75" customHeight="1">
      <c r="B547" s="2"/>
      <c r="C547" s="2"/>
      <c r="D547" s="1"/>
      <c r="E547" s="6"/>
      <c r="F547" s="2"/>
      <c r="G547" s="2"/>
      <c r="H547" s="2"/>
      <c r="I547" s="2"/>
      <c r="J547" s="2"/>
      <c r="K547" s="2"/>
      <c r="L547" s="2"/>
      <c r="M547" s="2"/>
      <c r="N547" s="2"/>
      <c r="O547" s="2"/>
      <c r="P547" s="2"/>
      <c r="Q547" s="2"/>
      <c r="R547" s="2"/>
      <c r="S547" s="2"/>
      <c r="T547" s="2"/>
      <c r="U547" s="2"/>
      <c r="V547" s="2"/>
      <c r="W547" s="2"/>
      <c r="X547" s="2"/>
      <c r="Y547" s="2"/>
    </row>
    <row r="548" spans="2:25" ht="15.75" customHeight="1">
      <c r="B548" s="2"/>
      <c r="C548" s="2"/>
      <c r="D548" s="1"/>
      <c r="E548" s="6"/>
      <c r="F548" s="2"/>
      <c r="G548" s="2"/>
      <c r="H548" s="2"/>
      <c r="I548" s="2"/>
      <c r="J548" s="2"/>
      <c r="K548" s="2"/>
      <c r="L548" s="2"/>
      <c r="M548" s="2"/>
      <c r="N548" s="2"/>
      <c r="O548" s="2"/>
      <c r="P548" s="2"/>
      <c r="Q548" s="2"/>
      <c r="R548" s="2"/>
      <c r="S548" s="2"/>
      <c r="T548" s="2"/>
      <c r="U548" s="2"/>
      <c r="V548" s="2"/>
      <c r="W548" s="2"/>
      <c r="X548" s="2"/>
      <c r="Y548" s="2"/>
    </row>
    <row r="549" spans="2:25" ht="15.75" customHeight="1">
      <c r="B549" s="2"/>
      <c r="C549" s="2"/>
      <c r="D549" s="1"/>
      <c r="E549" s="6"/>
      <c r="F549" s="2"/>
      <c r="G549" s="2"/>
      <c r="H549" s="2"/>
      <c r="I549" s="2"/>
      <c r="J549" s="2"/>
      <c r="K549" s="2"/>
      <c r="L549" s="2"/>
      <c r="M549" s="2"/>
      <c r="N549" s="2"/>
      <c r="O549" s="2"/>
      <c r="P549" s="2"/>
      <c r="Q549" s="2"/>
      <c r="R549" s="2"/>
      <c r="S549" s="2"/>
      <c r="T549" s="2"/>
      <c r="U549" s="2"/>
      <c r="V549" s="2"/>
      <c r="W549" s="2"/>
      <c r="X549" s="2"/>
      <c r="Y549" s="2"/>
    </row>
    <row r="550" spans="2:25" ht="15.75" customHeight="1">
      <c r="B550" s="2"/>
      <c r="C550" s="2"/>
      <c r="D550" s="1"/>
      <c r="E550" s="6"/>
      <c r="F550" s="2"/>
      <c r="G550" s="2"/>
      <c r="H550" s="2"/>
      <c r="I550" s="2"/>
      <c r="J550" s="2"/>
      <c r="K550" s="2"/>
      <c r="L550" s="2"/>
      <c r="M550" s="2"/>
      <c r="N550" s="2"/>
      <c r="O550" s="2"/>
      <c r="P550" s="2"/>
      <c r="Q550" s="2"/>
      <c r="R550" s="2"/>
      <c r="S550" s="2"/>
      <c r="T550" s="2"/>
      <c r="U550" s="2"/>
      <c r="V550" s="2"/>
      <c r="W550" s="2"/>
      <c r="X550" s="2"/>
      <c r="Y550" s="2"/>
    </row>
    <row r="551" spans="2:25" ht="15.75" customHeight="1">
      <c r="B551" s="2"/>
      <c r="C551" s="2"/>
      <c r="D551" s="1"/>
      <c r="E551" s="6"/>
      <c r="F551" s="2"/>
      <c r="G551" s="2"/>
      <c r="H551" s="2"/>
      <c r="I551" s="2"/>
      <c r="J551" s="2"/>
      <c r="K551" s="2"/>
      <c r="L551" s="2"/>
      <c r="M551" s="2"/>
      <c r="N551" s="2"/>
      <c r="O551" s="2"/>
      <c r="P551" s="2"/>
      <c r="Q551" s="2"/>
      <c r="R551" s="2"/>
      <c r="S551" s="2"/>
      <c r="T551" s="2"/>
      <c r="U551" s="2"/>
      <c r="V551" s="2"/>
      <c r="W551" s="2"/>
      <c r="X551" s="2"/>
      <c r="Y551" s="2"/>
    </row>
    <row r="552" spans="2:25" ht="15.75" customHeight="1">
      <c r="B552" s="2"/>
      <c r="C552" s="2"/>
      <c r="D552" s="1"/>
      <c r="E552" s="6"/>
      <c r="F552" s="2"/>
      <c r="G552" s="2"/>
      <c r="H552" s="2"/>
      <c r="I552" s="2"/>
      <c r="J552" s="2"/>
      <c r="K552" s="2"/>
      <c r="L552" s="2"/>
      <c r="M552" s="2"/>
      <c r="N552" s="2"/>
      <c r="O552" s="2"/>
      <c r="P552" s="2"/>
      <c r="Q552" s="2"/>
      <c r="R552" s="2"/>
      <c r="S552" s="2"/>
      <c r="T552" s="2"/>
      <c r="U552" s="2"/>
      <c r="V552" s="2"/>
      <c r="W552" s="2"/>
      <c r="X552" s="2"/>
      <c r="Y552" s="2"/>
    </row>
    <row r="553" spans="2:25" ht="15.75" customHeight="1">
      <c r="B553" s="2"/>
      <c r="C553" s="2"/>
      <c r="D553" s="1"/>
      <c r="E553" s="6"/>
      <c r="F553" s="2"/>
      <c r="G553" s="2"/>
      <c r="H553" s="2"/>
      <c r="I553" s="2"/>
      <c r="J553" s="2"/>
      <c r="K553" s="2"/>
      <c r="L553" s="2"/>
      <c r="M553" s="2"/>
      <c r="N553" s="2"/>
      <c r="O553" s="2"/>
      <c r="P553" s="2"/>
      <c r="Q553" s="2"/>
      <c r="R553" s="2"/>
      <c r="S553" s="2"/>
      <c r="T553" s="2"/>
      <c r="U553" s="2"/>
      <c r="V553" s="2"/>
      <c r="W553" s="2"/>
      <c r="X553" s="2"/>
      <c r="Y553" s="2"/>
    </row>
    <row r="554" spans="2:25" ht="15.75" customHeight="1">
      <c r="B554" s="2"/>
      <c r="C554" s="2"/>
      <c r="D554" s="1"/>
      <c r="E554" s="6"/>
      <c r="F554" s="2"/>
      <c r="G554" s="2"/>
      <c r="H554" s="2"/>
      <c r="I554" s="2"/>
      <c r="J554" s="2"/>
      <c r="K554" s="2"/>
      <c r="L554" s="2"/>
      <c r="M554" s="2"/>
      <c r="N554" s="2"/>
      <c r="O554" s="2"/>
      <c r="P554" s="2"/>
      <c r="Q554" s="2"/>
      <c r="R554" s="2"/>
      <c r="S554" s="2"/>
      <c r="T554" s="2"/>
      <c r="U554" s="2"/>
      <c r="V554" s="2"/>
      <c r="W554" s="2"/>
      <c r="X554" s="2"/>
      <c r="Y554" s="2"/>
    </row>
    <row r="555" spans="2:25" ht="15.75" customHeight="1">
      <c r="B555" s="2"/>
      <c r="C555" s="2"/>
      <c r="D555" s="1"/>
      <c r="E555" s="6"/>
      <c r="F555" s="2"/>
      <c r="G555" s="2"/>
      <c r="H555" s="2"/>
      <c r="I555" s="2"/>
      <c r="J555" s="2"/>
      <c r="K555" s="2"/>
      <c r="L555" s="2"/>
      <c r="M555" s="2"/>
      <c r="N555" s="2"/>
      <c r="O555" s="2"/>
      <c r="P555" s="2"/>
      <c r="Q555" s="2"/>
      <c r="R555" s="2"/>
      <c r="S555" s="2"/>
      <c r="T555" s="2"/>
      <c r="U555" s="2"/>
      <c r="V555" s="2"/>
      <c r="W555" s="2"/>
      <c r="X555" s="2"/>
      <c r="Y555" s="2"/>
    </row>
    <row r="556" spans="2:25" ht="15.75" customHeight="1">
      <c r="B556" s="2"/>
      <c r="C556" s="2"/>
      <c r="D556" s="1"/>
      <c r="E556" s="6"/>
      <c r="F556" s="2"/>
      <c r="G556" s="2"/>
      <c r="H556" s="2"/>
      <c r="I556" s="2"/>
      <c r="J556" s="2"/>
      <c r="K556" s="2"/>
      <c r="L556" s="2"/>
      <c r="M556" s="2"/>
      <c r="N556" s="2"/>
      <c r="O556" s="2"/>
      <c r="P556" s="2"/>
      <c r="Q556" s="2"/>
      <c r="R556" s="2"/>
      <c r="S556" s="2"/>
      <c r="T556" s="2"/>
      <c r="U556" s="2"/>
      <c r="V556" s="2"/>
      <c r="W556" s="2"/>
      <c r="X556" s="2"/>
      <c r="Y556" s="2"/>
    </row>
    <row r="557" spans="2:25" ht="15.75" customHeight="1">
      <c r="B557" s="2"/>
      <c r="C557" s="2"/>
      <c r="D557" s="1"/>
      <c r="E557" s="6"/>
      <c r="F557" s="2"/>
      <c r="G557" s="2"/>
      <c r="H557" s="2"/>
      <c r="I557" s="2"/>
      <c r="J557" s="2"/>
      <c r="K557" s="2"/>
      <c r="L557" s="2"/>
      <c r="M557" s="2"/>
      <c r="N557" s="2"/>
      <c r="O557" s="2"/>
      <c r="P557" s="2"/>
      <c r="Q557" s="2"/>
      <c r="R557" s="2"/>
      <c r="S557" s="2"/>
      <c r="T557" s="2"/>
      <c r="U557" s="2"/>
      <c r="V557" s="2"/>
      <c r="W557" s="2"/>
      <c r="X557" s="2"/>
      <c r="Y557" s="2"/>
    </row>
    <row r="558" spans="2:25" ht="15.75" customHeight="1">
      <c r="B558" s="2"/>
      <c r="C558" s="2"/>
      <c r="D558" s="1"/>
      <c r="E558" s="6"/>
      <c r="F558" s="2"/>
      <c r="G558" s="2"/>
      <c r="H558" s="2"/>
      <c r="I558" s="2"/>
      <c r="J558" s="2"/>
      <c r="K558" s="2"/>
      <c r="L558" s="2"/>
      <c r="M558" s="2"/>
      <c r="N558" s="2"/>
      <c r="O558" s="2"/>
      <c r="P558" s="2"/>
      <c r="Q558" s="2"/>
      <c r="R558" s="2"/>
      <c r="S558" s="2"/>
      <c r="T558" s="2"/>
      <c r="U558" s="2"/>
      <c r="V558" s="2"/>
      <c r="W558" s="2"/>
      <c r="X558" s="2"/>
      <c r="Y558" s="2"/>
    </row>
    <row r="559" spans="2:25" ht="15.75" customHeight="1">
      <c r="B559" s="2"/>
      <c r="C559" s="2"/>
      <c r="D559" s="1"/>
      <c r="E559" s="6"/>
      <c r="F559" s="2"/>
      <c r="G559" s="2"/>
      <c r="H559" s="2"/>
      <c r="I559" s="2"/>
      <c r="J559" s="2"/>
      <c r="K559" s="2"/>
      <c r="L559" s="2"/>
      <c r="M559" s="2"/>
      <c r="N559" s="2"/>
      <c r="O559" s="2"/>
      <c r="P559" s="2"/>
      <c r="Q559" s="2"/>
      <c r="R559" s="2"/>
      <c r="S559" s="2"/>
      <c r="T559" s="2"/>
      <c r="U559" s="2"/>
      <c r="V559" s="2"/>
      <c r="W559" s="2"/>
      <c r="X559" s="2"/>
      <c r="Y559" s="2"/>
    </row>
    <row r="560" spans="2:25" ht="15.75" customHeight="1">
      <c r="B560" s="2"/>
      <c r="C560" s="2"/>
      <c r="D560" s="1"/>
      <c r="E560" s="6"/>
      <c r="F560" s="2"/>
      <c r="G560" s="2"/>
      <c r="H560" s="2"/>
      <c r="I560" s="2"/>
      <c r="J560" s="2"/>
      <c r="K560" s="2"/>
      <c r="L560" s="2"/>
      <c r="M560" s="2"/>
      <c r="N560" s="2"/>
      <c r="O560" s="2"/>
      <c r="P560" s="2"/>
      <c r="Q560" s="2"/>
      <c r="R560" s="2"/>
      <c r="S560" s="2"/>
      <c r="T560" s="2"/>
      <c r="U560" s="2"/>
      <c r="V560" s="2"/>
      <c r="W560" s="2"/>
      <c r="X560" s="2"/>
      <c r="Y560" s="2"/>
    </row>
    <row r="561" spans="2:25" ht="15.75" customHeight="1">
      <c r="B561" s="2"/>
      <c r="C561" s="2"/>
      <c r="D561" s="1"/>
      <c r="E561" s="6"/>
      <c r="F561" s="2"/>
      <c r="G561" s="2"/>
      <c r="H561" s="2"/>
      <c r="I561" s="2"/>
      <c r="J561" s="2"/>
      <c r="K561" s="2"/>
      <c r="L561" s="2"/>
      <c r="M561" s="2"/>
      <c r="N561" s="2"/>
      <c r="O561" s="2"/>
      <c r="P561" s="2"/>
      <c r="Q561" s="2"/>
      <c r="R561" s="2"/>
      <c r="S561" s="2"/>
      <c r="T561" s="2"/>
      <c r="U561" s="2"/>
      <c r="V561" s="2"/>
      <c r="W561" s="2"/>
      <c r="X561" s="2"/>
      <c r="Y561" s="2"/>
    </row>
    <row r="562" spans="2:25" ht="15.75" customHeight="1">
      <c r="B562" s="2"/>
      <c r="C562" s="2"/>
      <c r="D562" s="1"/>
      <c r="E562" s="6"/>
      <c r="F562" s="2"/>
      <c r="G562" s="2"/>
      <c r="H562" s="2"/>
      <c r="I562" s="2"/>
      <c r="J562" s="2"/>
      <c r="K562" s="2"/>
      <c r="L562" s="2"/>
      <c r="M562" s="2"/>
      <c r="N562" s="2"/>
      <c r="O562" s="2"/>
      <c r="P562" s="2"/>
      <c r="Q562" s="2"/>
      <c r="R562" s="2"/>
      <c r="S562" s="2"/>
      <c r="T562" s="2"/>
      <c r="U562" s="2"/>
      <c r="V562" s="2"/>
      <c r="W562" s="2"/>
      <c r="X562" s="2"/>
      <c r="Y562" s="2"/>
    </row>
    <row r="563" spans="2:25" ht="15.75" customHeight="1">
      <c r="B563" s="2"/>
      <c r="C563" s="2"/>
      <c r="D563" s="1"/>
      <c r="E563" s="6"/>
      <c r="F563" s="2"/>
      <c r="G563" s="2"/>
      <c r="H563" s="2"/>
      <c r="I563" s="2"/>
      <c r="J563" s="2"/>
      <c r="K563" s="2"/>
      <c r="L563" s="2"/>
      <c r="M563" s="2"/>
      <c r="N563" s="2"/>
      <c r="O563" s="2"/>
      <c r="P563" s="2"/>
      <c r="Q563" s="2"/>
      <c r="R563" s="2"/>
      <c r="S563" s="2"/>
      <c r="T563" s="2"/>
      <c r="U563" s="2"/>
      <c r="V563" s="2"/>
      <c r="W563" s="2"/>
      <c r="X563" s="2"/>
      <c r="Y563" s="2"/>
    </row>
    <row r="564" spans="2:25" ht="15.75" customHeight="1">
      <c r="B564" s="2"/>
      <c r="C564" s="2"/>
      <c r="D564" s="1"/>
      <c r="E564" s="6"/>
      <c r="F564" s="2"/>
      <c r="G564" s="2"/>
      <c r="H564" s="2"/>
      <c r="I564" s="2"/>
      <c r="J564" s="2"/>
      <c r="K564" s="2"/>
      <c r="L564" s="2"/>
      <c r="M564" s="2"/>
      <c r="N564" s="2"/>
      <c r="O564" s="2"/>
      <c r="P564" s="2"/>
      <c r="Q564" s="2"/>
      <c r="R564" s="2"/>
      <c r="S564" s="2"/>
      <c r="T564" s="2"/>
      <c r="U564" s="2"/>
      <c r="V564" s="2"/>
      <c r="W564" s="2"/>
      <c r="X564" s="2"/>
      <c r="Y564" s="2"/>
    </row>
    <row r="565" spans="2:25" ht="15.75" customHeight="1">
      <c r="B565" s="2"/>
      <c r="C565" s="2"/>
      <c r="D565" s="1"/>
      <c r="E565" s="6"/>
      <c r="F565" s="2"/>
      <c r="G565" s="2"/>
      <c r="H565" s="2"/>
      <c r="I565" s="2"/>
      <c r="J565" s="2"/>
      <c r="K565" s="2"/>
      <c r="L565" s="2"/>
      <c r="M565" s="2"/>
      <c r="N565" s="2"/>
      <c r="O565" s="2"/>
      <c r="P565" s="2"/>
      <c r="Q565" s="2"/>
      <c r="R565" s="2"/>
      <c r="S565" s="2"/>
      <c r="T565" s="2"/>
      <c r="U565" s="2"/>
      <c r="V565" s="2"/>
      <c r="W565" s="2"/>
      <c r="X565" s="2"/>
      <c r="Y565" s="2"/>
    </row>
    <row r="566" spans="2:25" ht="15.75" customHeight="1">
      <c r="B566" s="2"/>
      <c r="C566" s="2"/>
      <c r="D566" s="1"/>
      <c r="E566" s="6"/>
      <c r="F566" s="2"/>
      <c r="G566" s="2"/>
      <c r="H566" s="2"/>
      <c r="I566" s="2"/>
      <c r="J566" s="2"/>
      <c r="K566" s="2"/>
      <c r="L566" s="2"/>
      <c r="M566" s="2"/>
      <c r="N566" s="2"/>
      <c r="O566" s="2"/>
      <c r="P566" s="2"/>
      <c r="Q566" s="2"/>
      <c r="R566" s="2"/>
      <c r="S566" s="2"/>
      <c r="T566" s="2"/>
      <c r="U566" s="2"/>
      <c r="V566" s="2"/>
      <c r="W566" s="2"/>
      <c r="X566" s="2"/>
      <c r="Y566" s="2"/>
    </row>
    <row r="567" spans="2:25" ht="15.75" customHeight="1">
      <c r="B567" s="2"/>
      <c r="C567" s="2"/>
      <c r="D567" s="1"/>
      <c r="E567" s="6"/>
      <c r="F567" s="2"/>
      <c r="G567" s="2"/>
      <c r="H567" s="2"/>
      <c r="I567" s="2"/>
      <c r="J567" s="2"/>
      <c r="K567" s="2"/>
      <c r="L567" s="2"/>
      <c r="M567" s="2"/>
      <c r="N567" s="2"/>
      <c r="O567" s="2"/>
      <c r="P567" s="2"/>
      <c r="Q567" s="2"/>
      <c r="R567" s="2"/>
      <c r="S567" s="2"/>
      <c r="T567" s="2"/>
      <c r="U567" s="2"/>
      <c r="V567" s="2"/>
      <c r="W567" s="2"/>
      <c r="X567" s="2"/>
      <c r="Y567" s="2"/>
    </row>
    <row r="568" spans="2:25" ht="15.75" customHeight="1">
      <c r="B568" s="2"/>
      <c r="C568" s="2"/>
      <c r="D568" s="1"/>
      <c r="E568" s="6"/>
      <c r="F568" s="2"/>
      <c r="G568" s="2"/>
      <c r="H568" s="2"/>
      <c r="I568" s="2"/>
      <c r="J568" s="2"/>
      <c r="K568" s="2"/>
      <c r="L568" s="2"/>
      <c r="M568" s="2"/>
      <c r="N568" s="2"/>
      <c r="O568" s="2"/>
      <c r="P568" s="2"/>
      <c r="Q568" s="2"/>
      <c r="R568" s="2"/>
      <c r="S568" s="2"/>
      <c r="T568" s="2"/>
      <c r="U568" s="2"/>
      <c r="V568" s="2"/>
      <c r="W568" s="2"/>
      <c r="X568" s="2"/>
      <c r="Y568" s="2"/>
    </row>
    <row r="569" spans="2:25" ht="15.75" customHeight="1">
      <c r="B569" s="2"/>
      <c r="C569" s="2"/>
      <c r="D569" s="1"/>
      <c r="E569" s="6"/>
      <c r="F569" s="2"/>
      <c r="G569" s="2"/>
      <c r="H569" s="2"/>
      <c r="I569" s="2"/>
      <c r="J569" s="2"/>
      <c r="K569" s="2"/>
      <c r="L569" s="2"/>
      <c r="M569" s="2"/>
      <c r="N569" s="2"/>
      <c r="O569" s="2"/>
      <c r="P569" s="2"/>
      <c r="Q569" s="2"/>
      <c r="R569" s="2"/>
      <c r="S569" s="2"/>
      <c r="T569" s="2"/>
      <c r="U569" s="2"/>
      <c r="V569" s="2"/>
      <c r="W569" s="2"/>
      <c r="X569" s="2"/>
      <c r="Y569" s="2"/>
    </row>
    <row r="570" spans="2:25" ht="15.75" customHeight="1">
      <c r="B570" s="2"/>
      <c r="C570" s="2"/>
      <c r="D570" s="1"/>
      <c r="E570" s="6"/>
      <c r="F570" s="2"/>
      <c r="G570" s="2"/>
      <c r="H570" s="2"/>
      <c r="I570" s="2"/>
      <c r="J570" s="2"/>
      <c r="K570" s="2"/>
      <c r="L570" s="2"/>
      <c r="M570" s="2"/>
      <c r="N570" s="2"/>
      <c r="O570" s="2"/>
      <c r="P570" s="2"/>
      <c r="Q570" s="2"/>
      <c r="R570" s="2"/>
      <c r="S570" s="2"/>
      <c r="T570" s="2"/>
      <c r="U570" s="2"/>
      <c r="V570" s="2"/>
      <c r="W570" s="2"/>
      <c r="X570" s="2"/>
      <c r="Y570" s="2"/>
    </row>
    <row r="571" spans="2:25" ht="15.75" customHeight="1">
      <c r="B571" s="2"/>
      <c r="C571" s="2"/>
      <c r="D571" s="1"/>
      <c r="E571" s="6"/>
      <c r="F571" s="2"/>
      <c r="G571" s="2"/>
      <c r="H571" s="2"/>
      <c r="I571" s="2"/>
      <c r="J571" s="2"/>
      <c r="K571" s="2"/>
      <c r="L571" s="2"/>
      <c r="M571" s="2"/>
      <c r="N571" s="2"/>
      <c r="O571" s="2"/>
      <c r="P571" s="2"/>
      <c r="Q571" s="2"/>
      <c r="R571" s="2"/>
      <c r="S571" s="2"/>
      <c r="T571" s="2"/>
      <c r="U571" s="2"/>
      <c r="V571" s="2"/>
      <c r="W571" s="2"/>
      <c r="X571" s="2"/>
      <c r="Y571" s="2"/>
    </row>
    <row r="572" spans="2:25" ht="15.75" customHeight="1">
      <c r="B572" s="2"/>
      <c r="C572" s="2"/>
      <c r="D572" s="1"/>
      <c r="E572" s="6"/>
      <c r="F572" s="2"/>
      <c r="G572" s="2"/>
      <c r="H572" s="2"/>
      <c r="I572" s="2"/>
      <c r="J572" s="2"/>
      <c r="K572" s="2"/>
      <c r="L572" s="2"/>
      <c r="M572" s="2"/>
      <c r="N572" s="2"/>
      <c r="O572" s="2"/>
      <c r="P572" s="2"/>
      <c r="Q572" s="2"/>
      <c r="R572" s="2"/>
      <c r="S572" s="2"/>
      <c r="T572" s="2"/>
      <c r="U572" s="2"/>
      <c r="V572" s="2"/>
      <c r="W572" s="2"/>
      <c r="X572" s="2"/>
      <c r="Y572" s="2"/>
    </row>
    <row r="573" spans="2:25" ht="15.75" customHeight="1">
      <c r="B573" s="2"/>
      <c r="C573" s="2"/>
      <c r="D573" s="1"/>
      <c r="E573" s="6"/>
      <c r="F573" s="2"/>
      <c r="G573" s="2"/>
      <c r="H573" s="2"/>
      <c r="I573" s="2"/>
      <c r="J573" s="2"/>
      <c r="K573" s="2"/>
      <c r="L573" s="2"/>
      <c r="M573" s="2"/>
      <c r="N573" s="2"/>
      <c r="O573" s="2"/>
      <c r="P573" s="2"/>
      <c r="Q573" s="2"/>
      <c r="R573" s="2"/>
      <c r="S573" s="2"/>
      <c r="T573" s="2"/>
      <c r="U573" s="2"/>
      <c r="V573" s="2"/>
      <c r="W573" s="2"/>
      <c r="X573" s="2"/>
      <c r="Y573" s="2"/>
    </row>
    <row r="574" spans="2:25" ht="15.75" customHeight="1">
      <c r="B574" s="2"/>
      <c r="C574" s="2"/>
      <c r="D574" s="1"/>
      <c r="E574" s="6"/>
      <c r="F574" s="2"/>
      <c r="G574" s="2"/>
      <c r="H574" s="2"/>
      <c r="I574" s="2"/>
      <c r="J574" s="2"/>
      <c r="K574" s="2"/>
      <c r="L574" s="2"/>
      <c r="M574" s="2"/>
      <c r="N574" s="2"/>
      <c r="O574" s="2"/>
      <c r="P574" s="2"/>
      <c r="Q574" s="2"/>
      <c r="R574" s="2"/>
      <c r="S574" s="2"/>
      <c r="T574" s="2"/>
      <c r="U574" s="2"/>
      <c r="V574" s="2"/>
      <c r="W574" s="2"/>
      <c r="X574" s="2"/>
      <c r="Y574" s="2"/>
    </row>
    <row r="575" spans="2:25" ht="15.75" customHeight="1">
      <c r="B575" s="2"/>
      <c r="C575" s="2"/>
      <c r="D575" s="1"/>
      <c r="E575" s="6"/>
      <c r="F575" s="2"/>
      <c r="G575" s="2"/>
      <c r="H575" s="2"/>
      <c r="I575" s="2"/>
      <c r="J575" s="2"/>
      <c r="K575" s="2"/>
      <c r="L575" s="2"/>
      <c r="M575" s="2"/>
      <c r="N575" s="2"/>
      <c r="O575" s="2"/>
      <c r="P575" s="2"/>
      <c r="Q575" s="2"/>
      <c r="R575" s="2"/>
      <c r="S575" s="2"/>
      <c r="T575" s="2"/>
      <c r="U575" s="2"/>
      <c r="V575" s="2"/>
      <c r="W575" s="2"/>
      <c r="X575" s="2"/>
      <c r="Y575" s="2"/>
    </row>
    <row r="576" spans="2:25" ht="15.75" customHeight="1">
      <c r="B576" s="2"/>
      <c r="C576" s="2"/>
      <c r="D576" s="1"/>
      <c r="E576" s="6"/>
      <c r="F576" s="2"/>
      <c r="G576" s="2"/>
      <c r="H576" s="2"/>
      <c r="I576" s="2"/>
      <c r="J576" s="2"/>
      <c r="K576" s="2"/>
      <c r="L576" s="2"/>
      <c r="M576" s="2"/>
      <c r="N576" s="2"/>
      <c r="O576" s="2"/>
      <c r="P576" s="2"/>
      <c r="Q576" s="2"/>
      <c r="R576" s="2"/>
      <c r="S576" s="2"/>
      <c r="T576" s="2"/>
      <c r="U576" s="2"/>
      <c r="V576" s="2"/>
      <c r="W576" s="2"/>
      <c r="X576" s="2"/>
      <c r="Y576" s="2"/>
    </row>
    <row r="577" spans="2:25" ht="15.75" customHeight="1">
      <c r="B577" s="2"/>
      <c r="C577" s="2"/>
      <c r="D577" s="1"/>
      <c r="E577" s="6"/>
      <c r="F577" s="2"/>
      <c r="G577" s="2"/>
      <c r="H577" s="2"/>
      <c r="I577" s="2"/>
      <c r="J577" s="2"/>
      <c r="K577" s="2"/>
      <c r="L577" s="2"/>
      <c r="M577" s="2"/>
      <c r="N577" s="2"/>
      <c r="O577" s="2"/>
      <c r="P577" s="2"/>
      <c r="Q577" s="2"/>
      <c r="R577" s="2"/>
      <c r="S577" s="2"/>
      <c r="T577" s="2"/>
      <c r="U577" s="2"/>
      <c r="V577" s="2"/>
      <c r="W577" s="2"/>
      <c r="X577" s="2"/>
      <c r="Y577" s="2"/>
    </row>
    <row r="578" spans="2:25" ht="15.75" customHeight="1">
      <c r="B578" s="2"/>
      <c r="C578" s="2"/>
      <c r="D578" s="1"/>
      <c r="E578" s="6"/>
      <c r="F578" s="2"/>
      <c r="G578" s="2"/>
      <c r="H578" s="2"/>
      <c r="I578" s="2"/>
      <c r="J578" s="2"/>
      <c r="K578" s="2"/>
      <c r="L578" s="2"/>
      <c r="M578" s="2"/>
      <c r="N578" s="2"/>
      <c r="O578" s="2"/>
      <c r="P578" s="2"/>
      <c r="Q578" s="2"/>
      <c r="R578" s="2"/>
      <c r="S578" s="2"/>
      <c r="T578" s="2"/>
      <c r="U578" s="2"/>
      <c r="V578" s="2"/>
      <c r="W578" s="2"/>
      <c r="X578" s="2"/>
      <c r="Y578" s="2"/>
    </row>
    <row r="579" spans="2:25" ht="15.75" customHeight="1">
      <c r="B579" s="2"/>
      <c r="C579" s="2"/>
      <c r="D579" s="1"/>
      <c r="E579" s="6"/>
      <c r="F579" s="2"/>
      <c r="G579" s="2"/>
      <c r="H579" s="2"/>
      <c r="I579" s="2"/>
      <c r="J579" s="2"/>
      <c r="K579" s="2"/>
      <c r="L579" s="2"/>
      <c r="M579" s="2"/>
      <c r="N579" s="2"/>
      <c r="O579" s="2"/>
      <c r="P579" s="2"/>
      <c r="Q579" s="2"/>
      <c r="R579" s="2"/>
      <c r="S579" s="2"/>
      <c r="T579" s="2"/>
      <c r="U579" s="2"/>
      <c r="V579" s="2"/>
      <c r="W579" s="2"/>
      <c r="X579" s="2"/>
      <c r="Y579" s="2"/>
    </row>
    <row r="580" spans="2:25" ht="15.75" customHeight="1">
      <c r="B580" s="2"/>
      <c r="C580" s="2"/>
      <c r="D580" s="1"/>
      <c r="E580" s="6"/>
      <c r="F580" s="2"/>
      <c r="G580" s="2"/>
      <c r="H580" s="2"/>
      <c r="I580" s="2"/>
      <c r="J580" s="2"/>
      <c r="K580" s="2"/>
      <c r="L580" s="2"/>
      <c r="M580" s="2"/>
      <c r="N580" s="2"/>
      <c r="O580" s="2"/>
      <c r="P580" s="2"/>
      <c r="Q580" s="2"/>
      <c r="R580" s="2"/>
      <c r="S580" s="2"/>
      <c r="T580" s="2"/>
      <c r="U580" s="2"/>
      <c r="V580" s="2"/>
      <c r="W580" s="2"/>
      <c r="X580" s="2"/>
      <c r="Y580" s="2"/>
    </row>
    <row r="581" spans="2:25" ht="15.75" customHeight="1">
      <c r="B581" s="2"/>
      <c r="C581" s="2"/>
      <c r="D581" s="1"/>
      <c r="E581" s="6"/>
      <c r="F581" s="2"/>
      <c r="G581" s="2"/>
      <c r="H581" s="2"/>
      <c r="I581" s="2"/>
      <c r="J581" s="2"/>
      <c r="K581" s="2"/>
      <c r="L581" s="2"/>
      <c r="M581" s="2"/>
      <c r="N581" s="2"/>
      <c r="O581" s="2"/>
      <c r="P581" s="2"/>
      <c r="Q581" s="2"/>
      <c r="R581" s="2"/>
      <c r="S581" s="2"/>
      <c r="T581" s="2"/>
      <c r="U581" s="2"/>
      <c r="V581" s="2"/>
      <c r="W581" s="2"/>
      <c r="X581" s="2"/>
      <c r="Y581" s="2"/>
    </row>
    <row r="582" spans="2:25" ht="15.75" customHeight="1">
      <c r="B582" s="2"/>
      <c r="C582" s="2"/>
      <c r="D582" s="1"/>
      <c r="E582" s="6"/>
      <c r="F582" s="2"/>
      <c r="G582" s="2"/>
      <c r="H582" s="2"/>
      <c r="I582" s="2"/>
      <c r="J582" s="2"/>
      <c r="K582" s="2"/>
      <c r="L582" s="2"/>
      <c r="M582" s="2"/>
      <c r="N582" s="2"/>
      <c r="O582" s="2"/>
      <c r="P582" s="2"/>
      <c r="Q582" s="2"/>
      <c r="R582" s="2"/>
      <c r="S582" s="2"/>
      <c r="T582" s="2"/>
      <c r="U582" s="2"/>
      <c r="V582" s="2"/>
      <c r="W582" s="2"/>
      <c r="X582" s="2"/>
      <c r="Y582" s="2"/>
    </row>
    <row r="583" spans="2:25" ht="15.75" customHeight="1">
      <c r="B583" s="2"/>
      <c r="C583" s="2"/>
      <c r="D583" s="1"/>
      <c r="E583" s="6"/>
      <c r="F583" s="2"/>
      <c r="G583" s="2"/>
      <c r="H583" s="2"/>
      <c r="I583" s="2"/>
      <c r="J583" s="2"/>
      <c r="K583" s="2"/>
      <c r="L583" s="2"/>
      <c r="M583" s="2"/>
      <c r="N583" s="2"/>
      <c r="O583" s="2"/>
      <c r="P583" s="2"/>
      <c r="Q583" s="2"/>
      <c r="R583" s="2"/>
      <c r="S583" s="2"/>
      <c r="T583" s="2"/>
      <c r="U583" s="2"/>
      <c r="V583" s="2"/>
      <c r="W583" s="2"/>
      <c r="X583" s="2"/>
      <c r="Y583" s="2"/>
    </row>
    <row r="584" spans="2:25" ht="15.75" customHeight="1">
      <c r="B584" s="2"/>
      <c r="C584" s="2"/>
      <c r="D584" s="1"/>
      <c r="E584" s="6"/>
      <c r="F584" s="2"/>
      <c r="G584" s="2"/>
      <c r="H584" s="2"/>
      <c r="I584" s="2"/>
      <c r="J584" s="2"/>
      <c r="K584" s="2"/>
      <c r="L584" s="2"/>
      <c r="M584" s="2"/>
      <c r="N584" s="2"/>
      <c r="O584" s="2"/>
      <c r="P584" s="2"/>
      <c r="Q584" s="2"/>
      <c r="R584" s="2"/>
      <c r="S584" s="2"/>
      <c r="T584" s="2"/>
      <c r="U584" s="2"/>
      <c r="V584" s="2"/>
      <c r="W584" s="2"/>
      <c r="X584" s="2"/>
      <c r="Y584" s="2"/>
    </row>
    <row r="585" spans="2:25" ht="15.75" customHeight="1">
      <c r="B585" s="2"/>
      <c r="C585" s="2"/>
      <c r="D585" s="1"/>
      <c r="E585" s="6"/>
      <c r="F585" s="2"/>
      <c r="G585" s="2"/>
      <c r="H585" s="2"/>
      <c r="I585" s="2"/>
      <c r="J585" s="2"/>
      <c r="K585" s="2"/>
      <c r="L585" s="2"/>
      <c r="M585" s="2"/>
      <c r="N585" s="2"/>
      <c r="O585" s="2"/>
      <c r="P585" s="2"/>
      <c r="Q585" s="2"/>
      <c r="R585" s="2"/>
      <c r="S585" s="2"/>
      <c r="T585" s="2"/>
      <c r="U585" s="2"/>
      <c r="V585" s="2"/>
      <c r="W585" s="2"/>
      <c r="X585" s="2"/>
      <c r="Y585" s="2"/>
    </row>
    <row r="586" spans="2:25" ht="15.75" customHeight="1">
      <c r="B586" s="2"/>
      <c r="C586" s="2"/>
      <c r="D586" s="1"/>
      <c r="E586" s="6"/>
      <c r="F586" s="2"/>
      <c r="G586" s="2"/>
      <c r="H586" s="2"/>
      <c r="I586" s="2"/>
      <c r="J586" s="2"/>
      <c r="K586" s="2"/>
      <c r="L586" s="2"/>
      <c r="M586" s="2"/>
      <c r="N586" s="2"/>
      <c r="O586" s="2"/>
      <c r="P586" s="2"/>
      <c r="Q586" s="2"/>
      <c r="R586" s="2"/>
      <c r="S586" s="2"/>
      <c r="T586" s="2"/>
      <c r="U586" s="2"/>
      <c r="V586" s="2"/>
      <c r="W586" s="2"/>
      <c r="X586" s="2"/>
      <c r="Y586" s="2"/>
    </row>
    <row r="587" spans="2:25" ht="15.75" customHeight="1">
      <c r="B587" s="2"/>
      <c r="C587" s="2"/>
      <c r="D587" s="1"/>
      <c r="E587" s="6"/>
      <c r="F587" s="2"/>
      <c r="G587" s="2"/>
      <c r="H587" s="2"/>
      <c r="I587" s="2"/>
      <c r="J587" s="2"/>
      <c r="K587" s="2"/>
      <c r="L587" s="2"/>
      <c r="M587" s="2"/>
      <c r="N587" s="2"/>
      <c r="O587" s="2"/>
      <c r="P587" s="2"/>
      <c r="Q587" s="2"/>
      <c r="R587" s="2"/>
      <c r="S587" s="2"/>
      <c r="T587" s="2"/>
      <c r="U587" s="2"/>
      <c r="V587" s="2"/>
      <c r="W587" s="2"/>
      <c r="X587" s="2"/>
      <c r="Y587" s="2"/>
    </row>
    <row r="588" spans="2:25" ht="15.75" customHeight="1">
      <c r="B588" s="2"/>
      <c r="C588" s="2"/>
      <c r="D588" s="1"/>
      <c r="E588" s="6"/>
      <c r="F588" s="2"/>
      <c r="G588" s="2"/>
      <c r="H588" s="2"/>
      <c r="I588" s="2"/>
      <c r="J588" s="2"/>
      <c r="K588" s="2"/>
      <c r="L588" s="2"/>
      <c r="M588" s="2"/>
      <c r="N588" s="2"/>
      <c r="O588" s="2"/>
      <c r="P588" s="2"/>
      <c r="Q588" s="2"/>
      <c r="R588" s="2"/>
      <c r="S588" s="2"/>
      <c r="T588" s="2"/>
      <c r="U588" s="2"/>
      <c r="V588" s="2"/>
      <c r="W588" s="2"/>
      <c r="X588" s="2"/>
      <c r="Y588" s="2"/>
    </row>
    <row r="589" spans="2:25" ht="15.75" customHeight="1">
      <c r="B589" s="2"/>
      <c r="C589" s="2"/>
      <c r="D589" s="1"/>
      <c r="E589" s="6"/>
      <c r="F589" s="2"/>
      <c r="G589" s="2"/>
      <c r="H589" s="2"/>
      <c r="I589" s="2"/>
      <c r="J589" s="2"/>
      <c r="K589" s="2"/>
      <c r="L589" s="2"/>
      <c r="M589" s="2"/>
      <c r="N589" s="2"/>
      <c r="O589" s="2"/>
      <c r="P589" s="2"/>
      <c r="Q589" s="2"/>
      <c r="R589" s="2"/>
      <c r="S589" s="2"/>
      <c r="T589" s="2"/>
      <c r="U589" s="2"/>
      <c r="V589" s="2"/>
      <c r="W589" s="2"/>
      <c r="X589" s="2"/>
      <c r="Y589" s="2"/>
    </row>
    <row r="590" spans="2:25" ht="15.75" customHeight="1">
      <c r="B590" s="2"/>
      <c r="C590" s="2"/>
      <c r="D590" s="1"/>
      <c r="E590" s="6"/>
      <c r="F590" s="2"/>
      <c r="G590" s="2"/>
      <c r="H590" s="2"/>
      <c r="I590" s="2"/>
      <c r="J590" s="2"/>
      <c r="K590" s="2"/>
      <c r="L590" s="2"/>
      <c r="M590" s="2"/>
      <c r="N590" s="2"/>
      <c r="O590" s="2"/>
      <c r="P590" s="2"/>
      <c r="Q590" s="2"/>
      <c r="R590" s="2"/>
      <c r="S590" s="2"/>
      <c r="T590" s="2"/>
      <c r="U590" s="2"/>
      <c r="V590" s="2"/>
      <c r="W590" s="2"/>
      <c r="X590" s="2"/>
      <c r="Y590" s="2"/>
    </row>
    <row r="591" spans="2:25" ht="15.75" customHeight="1">
      <c r="B591" s="2"/>
      <c r="C591" s="2"/>
      <c r="D591" s="1"/>
      <c r="E591" s="6"/>
      <c r="F591" s="2"/>
      <c r="G591" s="2"/>
      <c r="H591" s="2"/>
      <c r="I591" s="2"/>
      <c r="J591" s="2"/>
      <c r="K591" s="2"/>
      <c r="L591" s="2"/>
      <c r="M591" s="2"/>
      <c r="N591" s="2"/>
      <c r="O591" s="2"/>
      <c r="P591" s="2"/>
      <c r="Q591" s="2"/>
      <c r="R591" s="2"/>
      <c r="S591" s="2"/>
      <c r="T591" s="2"/>
      <c r="U591" s="2"/>
      <c r="V591" s="2"/>
      <c r="W591" s="2"/>
      <c r="X591" s="2"/>
      <c r="Y591" s="2"/>
    </row>
    <row r="592" spans="2:25" ht="15.75" customHeight="1">
      <c r="B592" s="2"/>
      <c r="C592" s="2"/>
      <c r="D592" s="1"/>
      <c r="E592" s="6"/>
      <c r="F592" s="2"/>
      <c r="G592" s="2"/>
      <c r="H592" s="2"/>
      <c r="I592" s="2"/>
      <c r="J592" s="2"/>
      <c r="K592" s="2"/>
      <c r="L592" s="2"/>
      <c r="M592" s="2"/>
      <c r="N592" s="2"/>
      <c r="O592" s="2"/>
      <c r="P592" s="2"/>
      <c r="Q592" s="2"/>
      <c r="R592" s="2"/>
      <c r="S592" s="2"/>
      <c r="T592" s="2"/>
      <c r="U592" s="2"/>
      <c r="V592" s="2"/>
      <c r="W592" s="2"/>
      <c r="X592" s="2"/>
      <c r="Y592" s="2"/>
    </row>
    <row r="593" spans="2:25" ht="15.75" customHeight="1">
      <c r="B593" s="2"/>
      <c r="C593" s="2"/>
      <c r="D593" s="1"/>
      <c r="E593" s="6"/>
      <c r="F593" s="2"/>
      <c r="G593" s="2"/>
      <c r="H593" s="2"/>
      <c r="I593" s="2"/>
      <c r="J593" s="2"/>
      <c r="K593" s="2"/>
      <c r="L593" s="2"/>
      <c r="M593" s="2"/>
      <c r="N593" s="2"/>
      <c r="O593" s="2"/>
      <c r="P593" s="2"/>
      <c r="Q593" s="2"/>
      <c r="R593" s="2"/>
      <c r="S593" s="2"/>
      <c r="T593" s="2"/>
      <c r="U593" s="2"/>
      <c r="V593" s="2"/>
      <c r="W593" s="2"/>
      <c r="X593" s="2"/>
      <c r="Y593" s="2"/>
    </row>
    <row r="594" spans="2:25" ht="15.75" customHeight="1">
      <c r="B594" s="2"/>
      <c r="C594" s="2"/>
      <c r="D594" s="1"/>
      <c r="E594" s="6"/>
      <c r="F594" s="2"/>
      <c r="G594" s="2"/>
      <c r="H594" s="2"/>
      <c r="I594" s="2"/>
      <c r="J594" s="2"/>
      <c r="K594" s="2"/>
      <c r="L594" s="2"/>
      <c r="M594" s="2"/>
      <c r="N594" s="2"/>
      <c r="O594" s="2"/>
      <c r="P594" s="2"/>
      <c r="Q594" s="2"/>
      <c r="R594" s="2"/>
      <c r="S594" s="2"/>
      <c r="T594" s="2"/>
      <c r="U594" s="2"/>
      <c r="V594" s="2"/>
      <c r="W594" s="2"/>
      <c r="X594" s="2"/>
      <c r="Y594" s="2"/>
    </row>
    <row r="595" spans="2:25" ht="15.75" customHeight="1">
      <c r="B595" s="2"/>
      <c r="C595" s="2"/>
      <c r="D595" s="1"/>
      <c r="E595" s="6"/>
      <c r="F595" s="2"/>
      <c r="G595" s="2"/>
      <c r="H595" s="2"/>
      <c r="I595" s="2"/>
      <c r="J595" s="2"/>
      <c r="K595" s="2"/>
      <c r="L595" s="2"/>
      <c r="M595" s="2"/>
      <c r="N595" s="2"/>
      <c r="O595" s="2"/>
      <c r="P595" s="2"/>
      <c r="Q595" s="2"/>
      <c r="R595" s="2"/>
      <c r="S595" s="2"/>
      <c r="T595" s="2"/>
      <c r="U595" s="2"/>
      <c r="V595" s="2"/>
      <c r="W595" s="2"/>
      <c r="X595" s="2"/>
      <c r="Y595" s="2"/>
    </row>
    <row r="596" spans="2:25" ht="15.75" customHeight="1">
      <c r="B596" s="2"/>
      <c r="C596" s="2"/>
      <c r="D596" s="1"/>
      <c r="E596" s="6"/>
      <c r="F596" s="2"/>
      <c r="G596" s="2"/>
      <c r="H596" s="2"/>
      <c r="I596" s="2"/>
      <c r="J596" s="2"/>
      <c r="K596" s="2"/>
      <c r="L596" s="2"/>
      <c r="M596" s="2"/>
      <c r="N596" s="2"/>
      <c r="O596" s="2"/>
      <c r="P596" s="2"/>
      <c r="Q596" s="2"/>
      <c r="R596" s="2"/>
      <c r="S596" s="2"/>
      <c r="T596" s="2"/>
      <c r="U596" s="2"/>
      <c r="V596" s="2"/>
      <c r="W596" s="2"/>
      <c r="X596" s="2"/>
      <c r="Y596" s="2"/>
    </row>
    <row r="597" spans="2:25" ht="15.75" customHeight="1">
      <c r="B597" s="2"/>
      <c r="C597" s="2"/>
      <c r="D597" s="1"/>
      <c r="E597" s="6"/>
      <c r="F597" s="2"/>
      <c r="G597" s="2"/>
      <c r="H597" s="2"/>
      <c r="I597" s="2"/>
      <c r="J597" s="2"/>
      <c r="K597" s="2"/>
      <c r="L597" s="2"/>
      <c r="M597" s="2"/>
      <c r="N597" s="2"/>
      <c r="O597" s="2"/>
      <c r="P597" s="2"/>
      <c r="Q597" s="2"/>
      <c r="R597" s="2"/>
      <c r="S597" s="2"/>
      <c r="T597" s="2"/>
      <c r="U597" s="2"/>
      <c r="V597" s="2"/>
      <c r="W597" s="2"/>
      <c r="X597" s="2"/>
      <c r="Y597" s="2"/>
    </row>
    <row r="598" spans="2:25" ht="15.75" customHeight="1">
      <c r="B598" s="2"/>
      <c r="C598" s="2"/>
      <c r="D598" s="1"/>
      <c r="E598" s="6"/>
      <c r="F598" s="2"/>
      <c r="G598" s="2"/>
      <c r="H598" s="2"/>
      <c r="I598" s="2"/>
      <c r="J598" s="2"/>
      <c r="K598" s="2"/>
      <c r="L598" s="2"/>
      <c r="M598" s="2"/>
      <c r="N598" s="2"/>
      <c r="O598" s="2"/>
      <c r="P598" s="2"/>
      <c r="Q598" s="2"/>
      <c r="R598" s="2"/>
      <c r="S598" s="2"/>
      <c r="T598" s="2"/>
      <c r="U598" s="2"/>
      <c r="V598" s="2"/>
      <c r="W598" s="2"/>
      <c r="X598" s="2"/>
      <c r="Y598" s="2"/>
    </row>
    <row r="599" spans="2:25" ht="15.75" customHeight="1">
      <c r="B599" s="2"/>
      <c r="C599" s="2"/>
      <c r="D599" s="1"/>
      <c r="E599" s="6"/>
      <c r="F599" s="2"/>
      <c r="G599" s="2"/>
      <c r="H599" s="2"/>
      <c r="I599" s="2"/>
      <c r="J599" s="2"/>
      <c r="K599" s="2"/>
      <c r="L599" s="2"/>
      <c r="M599" s="2"/>
      <c r="N599" s="2"/>
      <c r="O599" s="2"/>
      <c r="P599" s="2"/>
      <c r="Q599" s="2"/>
      <c r="R599" s="2"/>
      <c r="S599" s="2"/>
      <c r="T599" s="2"/>
      <c r="U599" s="2"/>
      <c r="V599" s="2"/>
      <c r="W599" s="2"/>
      <c r="X599" s="2"/>
      <c r="Y599" s="2"/>
    </row>
    <row r="600" spans="2:25" ht="15.75" customHeight="1">
      <c r="B600" s="2"/>
      <c r="C600" s="2"/>
      <c r="D600" s="1"/>
      <c r="E600" s="6"/>
      <c r="F600" s="2"/>
      <c r="G600" s="2"/>
      <c r="H600" s="2"/>
      <c r="I600" s="2"/>
      <c r="J600" s="2"/>
      <c r="K600" s="2"/>
      <c r="L600" s="2"/>
      <c r="M600" s="2"/>
      <c r="N600" s="2"/>
      <c r="O600" s="2"/>
      <c r="P600" s="2"/>
      <c r="Q600" s="2"/>
      <c r="R600" s="2"/>
      <c r="S600" s="2"/>
      <c r="T600" s="2"/>
      <c r="U600" s="2"/>
      <c r="V600" s="2"/>
      <c r="W600" s="2"/>
      <c r="X600" s="2"/>
      <c r="Y600" s="2"/>
    </row>
    <row r="601" spans="2:25" ht="15.75" customHeight="1">
      <c r="B601" s="2"/>
      <c r="C601" s="2"/>
      <c r="D601" s="1"/>
      <c r="E601" s="6"/>
      <c r="F601" s="2"/>
      <c r="G601" s="2"/>
      <c r="H601" s="2"/>
      <c r="I601" s="2"/>
      <c r="J601" s="2"/>
      <c r="K601" s="2"/>
      <c r="L601" s="2"/>
      <c r="M601" s="2"/>
      <c r="N601" s="2"/>
      <c r="O601" s="2"/>
      <c r="P601" s="2"/>
      <c r="Q601" s="2"/>
      <c r="R601" s="2"/>
      <c r="S601" s="2"/>
      <c r="T601" s="2"/>
      <c r="U601" s="2"/>
      <c r="V601" s="2"/>
      <c r="W601" s="2"/>
      <c r="X601" s="2"/>
      <c r="Y601" s="2"/>
    </row>
    <row r="602" spans="2:25" ht="15.75" customHeight="1">
      <c r="B602" s="2"/>
      <c r="C602" s="2"/>
      <c r="D602" s="1"/>
      <c r="E602" s="6"/>
      <c r="F602" s="2"/>
      <c r="G602" s="2"/>
      <c r="H602" s="2"/>
      <c r="I602" s="2"/>
      <c r="J602" s="2"/>
      <c r="K602" s="2"/>
      <c r="L602" s="2"/>
      <c r="M602" s="2"/>
      <c r="N602" s="2"/>
      <c r="O602" s="2"/>
      <c r="P602" s="2"/>
      <c r="Q602" s="2"/>
      <c r="R602" s="2"/>
      <c r="S602" s="2"/>
      <c r="T602" s="2"/>
      <c r="U602" s="2"/>
      <c r="V602" s="2"/>
      <c r="W602" s="2"/>
      <c r="X602" s="2"/>
      <c r="Y602" s="2"/>
    </row>
    <row r="603" spans="2:25" ht="15.75" customHeight="1">
      <c r="B603" s="2"/>
      <c r="C603" s="2"/>
      <c r="D603" s="1"/>
      <c r="E603" s="6"/>
      <c r="F603" s="2"/>
      <c r="G603" s="2"/>
      <c r="H603" s="2"/>
      <c r="I603" s="2"/>
      <c r="J603" s="2"/>
      <c r="K603" s="2"/>
      <c r="L603" s="2"/>
      <c r="M603" s="2"/>
      <c r="N603" s="2"/>
      <c r="O603" s="2"/>
      <c r="P603" s="2"/>
      <c r="Q603" s="2"/>
      <c r="R603" s="2"/>
      <c r="S603" s="2"/>
      <c r="T603" s="2"/>
      <c r="U603" s="2"/>
      <c r="V603" s="2"/>
      <c r="W603" s="2"/>
      <c r="X603" s="2"/>
      <c r="Y603" s="2"/>
    </row>
    <row r="604" spans="2:25" ht="15.75" customHeight="1">
      <c r="B604" s="2"/>
      <c r="C604" s="2"/>
      <c r="D604" s="1"/>
      <c r="E604" s="6"/>
      <c r="F604" s="2"/>
      <c r="G604" s="2"/>
      <c r="H604" s="2"/>
      <c r="I604" s="2"/>
      <c r="J604" s="2"/>
      <c r="K604" s="2"/>
      <c r="L604" s="2"/>
      <c r="M604" s="2"/>
      <c r="N604" s="2"/>
      <c r="O604" s="2"/>
      <c r="P604" s="2"/>
      <c r="Q604" s="2"/>
      <c r="R604" s="2"/>
      <c r="S604" s="2"/>
      <c r="T604" s="2"/>
      <c r="U604" s="2"/>
      <c r="V604" s="2"/>
      <c r="W604" s="2"/>
      <c r="X604" s="2"/>
      <c r="Y604" s="2"/>
    </row>
    <row r="605" spans="2:25" ht="15.75" customHeight="1">
      <c r="B605" s="2"/>
      <c r="C605" s="2"/>
      <c r="D605" s="1"/>
      <c r="E605" s="6"/>
      <c r="F605" s="2"/>
      <c r="G605" s="2"/>
      <c r="H605" s="2"/>
      <c r="I605" s="2"/>
      <c r="J605" s="2"/>
      <c r="K605" s="2"/>
      <c r="L605" s="2"/>
      <c r="M605" s="2"/>
      <c r="N605" s="2"/>
      <c r="O605" s="2"/>
      <c r="P605" s="2"/>
      <c r="Q605" s="2"/>
      <c r="R605" s="2"/>
      <c r="S605" s="2"/>
      <c r="T605" s="2"/>
      <c r="U605" s="2"/>
      <c r="V605" s="2"/>
      <c r="W605" s="2"/>
      <c r="X605" s="2"/>
      <c r="Y605" s="2"/>
    </row>
    <row r="606" spans="2:25" ht="15.75" customHeight="1">
      <c r="B606" s="2"/>
      <c r="C606" s="2"/>
      <c r="D606" s="1"/>
      <c r="E606" s="6"/>
      <c r="F606" s="2"/>
      <c r="G606" s="2"/>
      <c r="H606" s="2"/>
      <c r="I606" s="2"/>
      <c r="J606" s="2"/>
      <c r="K606" s="2"/>
      <c r="L606" s="2"/>
      <c r="M606" s="2"/>
      <c r="N606" s="2"/>
      <c r="O606" s="2"/>
      <c r="P606" s="2"/>
      <c r="Q606" s="2"/>
      <c r="R606" s="2"/>
      <c r="S606" s="2"/>
      <c r="T606" s="2"/>
      <c r="U606" s="2"/>
      <c r="V606" s="2"/>
      <c r="W606" s="2"/>
      <c r="X606" s="2"/>
      <c r="Y606" s="2"/>
    </row>
    <row r="607" spans="2:25" ht="15.75" customHeight="1">
      <c r="B607" s="2"/>
      <c r="C607" s="2"/>
      <c r="D607" s="1"/>
      <c r="E607" s="6"/>
      <c r="F607" s="2"/>
      <c r="G607" s="2"/>
      <c r="H607" s="2"/>
      <c r="I607" s="2"/>
      <c r="J607" s="2"/>
      <c r="K607" s="2"/>
      <c r="L607" s="2"/>
      <c r="M607" s="2"/>
      <c r="N607" s="2"/>
      <c r="O607" s="2"/>
      <c r="P607" s="2"/>
      <c r="Q607" s="2"/>
      <c r="R607" s="2"/>
      <c r="S607" s="2"/>
      <c r="T607" s="2"/>
      <c r="U607" s="2"/>
      <c r="V607" s="2"/>
      <c r="W607" s="2"/>
      <c r="X607" s="2"/>
      <c r="Y607" s="2"/>
    </row>
    <row r="608" spans="2:25" ht="15.75" customHeight="1">
      <c r="B608" s="2"/>
      <c r="C608" s="2"/>
      <c r="D608" s="1"/>
      <c r="E608" s="6"/>
      <c r="F608" s="2"/>
      <c r="G608" s="2"/>
      <c r="H608" s="2"/>
      <c r="I608" s="2"/>
      <c r="J608" s="2"/>
      <c r="K608" s="2"/>
      <c r="L608" s="2"/>
      <c r="M608" s="2"/>
      <c r="N608" s="2"/>
      <c r="O608" s="2"/>
      <c r="P608" s="2"/>
      <c r="Q608" s="2"/>
      <c r="R608" s="2"/>
      <c r="S608" s="2"/>
      <c r="T608" s="2"/>
      <c r="U608" s="2"/>
      <c r="V608" s="2"/>
      <c r="W608" s="2"/>
      <c r="X608" s="2"/>
      <c r="Y608" s="2"/>
    </row>
    <row r="609" spans="2:25" ht="15.75" customHeight="1">
      <c r="B609" s="2"/>
      <c r="C609" s="2"/>
      <c r="D609" s="1"/>
      <c r="E609" s="6"/>
      <c r="F609" s="2"/>
      <c r="G609" s="2"/>
      <c r="H609" s="2"/>
      <c r="I609" s="2"/>
      <c r="J609" s="2"/>
      <c r="K609" s="2"/>
      <c r="L609" s="2"/>
      <c r="M609" s="2"/>
      <c r="N609" s="2"/>
      <c r="O609" s="2"/>
      <c r="P609" s="2"/>
      <c r="Q609" s="2"/>
      <c r="R609" s="2"/>
      <c r="S609" s="2"/>
      <c r="T609" s="2"/>
      <c r="U609" s="2"/>
      <c r="V609" s="2"/>
      <c r="W609" s="2"/>
      <c r="X609" s="2"/>
      <c r="Y609" s="2"/>
    </row>
    <row r="610" spans="2:25" ht="15.75" customHeight="1">
      <c r="B610" s="2"/>
      <c r="C610" s="2"/>
      <c r="D610" s="1"/>
      <c r="E610" s="6"/>
      <c r="F610" s="2"/>
      <c r="G610" s="2"/>
      <c r="H610" s="2"/>
      <c r="I610" s="2"/>
      <c r="J610" s="2"/>
      <c r="K610" s="2"/>
      <c r="L610" s="2"/>
      <c r="M610" s="2"/>
      <c r="N610" s="2"/>
      <c r="O610" s="2"/>
      <c r="P610" s="2"/>
      <c r="Q610" s="2"/>
      <c r="R610" s="2"/>
      <c r="S610" s="2"/>
      <c r="T610" s="2"/>
      <c r="U610" s="2"/>
      <c r="V610" s="2"/>
      <c r="W610" s="2"/>
      <c r="X610" s="2"/>
      <c r="Y610" s="2"/>
    </row>
    <row r="611" spans="2:25" ht="15.75" customHeight="1">
      <c r="B611" s="2"/>
      <c r="C611" s="2"/>
      <c r="D611" s="1"/>
      <c r="E611" s="6"/>
      <c r="F611" s="2"/>
      <c r="G611" s="2"/>
      <c r="H611" s="2"/>
      <c r="I611" s="2"/>
      <c r="J611" s="2"/>
      <c r="K611" s="2"/>
      <c r="L611" s="2"/>
      <c r="M611" s="2"/>
      <c r="N611" s="2"/>
      <c r="O611" s="2"/>
      <c r="P611" s="2"/>
      <c r="Q611" s="2"/>
      <c r="R611" s="2"/>
      <c r="S611" s="2"/>
      <c r="T611" s="2"/>
      <c r="U611" s="2"/>
      <c r="V611" s="2"/>
      <c r="W611" s="2"/>
      <c r="X611" s="2"/>
      <c r="Y611" s="2"/>
    </row>
    <row r="612" spans="2:25" ht="15.75" customHeight="1">
      <c r="B612" s="2"/>
      <c r="C612" s="2"/>
      <c r="D612" s="1"/>
      <c r="E612" s="6"/>
      <c r="F612" s="2"/>
      <c r="G612" s="2"/>
      <c r="H612" s="2"/>
      <c r="I612" s="2"/>
      <c r="J612" s="2"/>
      <c r="K612" s="2"/>
      <c r="L612" s="2"/>
      <c r="M612" s="2"/>
      <c r="N612" s="2"/>
      <c r="O612" s="2"/>
      <c r="P612" s="2"/>
      <c r="Q612" s="2"/>
      <c r="R612" s="2"/>
      <c r="S612" s="2"/>
      <c r="T612" s="2"/>
      <c r="U612" s="2"/>
      <c r="V612" s="2"/>
      <c r="W612" s="2"/>
      <c r="X612" s="2"/>
      <c r="Y612" s="2"/>
    </row>
    <row r="613" spans="2:25" ht="15.75" customHeight="1">
      <c r="B613" s="2"/>
      <c r="C613" s="2"/>
      <c r="D613" s="1"/>
      <c r="E613" s="6"/>
      <c r="F613" s="2"/>
      <c r="G613" s="2"/>
      <c r="H613" s="2"/>
      <c r="I613" s="2"/>
      <c r="J613" s="2"/>
      <c r="K613" s="2"/>
      <c r="L613" s="2"/>
      <c r="M613" s="2"/>
      <c r="N613" s="2"/>
      <c r="O613" s="2"/>
      <c r="P613" s="2"/>
      <c r="Q613" s="2"/>
      <c r="R613" s="2"/>
      <c r="S613" s="2"/>
      <c r="T613" s="2"/>
      <c r="U613" s="2"/>
      <c r="V613" s="2"/>
      <c r="W613" s="2"/>
      <c r="X613" s="2"/>
      <c r="Y613" s="2"/>
    </row>
    <row r="614" spans="2:25" ht="15.75" customHeight="1">
      <c r="B614" s="2"/>
      <c r="C614" s="2"/>
      <c r="D614" s="1"/>
      <c r="E614" s="6"/>
      <c r="F614" s="2"/>
      <c r="G614" s="2"/>
      <c r="H614" s="2"/>
      <c r="I614" s="2"/>
      <c r="J614" s="2"/>
      <c r="K614" s="2"/>
      <c r="L614" s="2"/>
      <c r="M614" s="2"/>
      <c r="N614" s="2"/>
      <c r="O614" s="2"/>
      <c r="P614" s="2"/>
      <c r="Q614" s="2"/>
      <c r="R614" s="2"/>
      <c r="S614" s="2"/>
      <c r="T614" s="2"/>
      <c r="U614" s="2"/>
      <c r="V614" s="2"/>
      <c r="W614" s="2"/>
      <c r="X614" s="2"/>
      <c r="Y614" s="2"/>
    </row>
    <row r="615" spans="2:25" ht="15.75" customHeight="1">
      <c r="B615" s="2"/>
      <c r="C615" s="2"/>
      <c r="D615" s="1"/>
      <c r="E615" s="6"/>
      <c r="F615" s="2"/>
      <c r="G615" s="2"/>
      <c r="H615" s="2"/>
      <c r="I615" s="2"/>
      <c r="J615" s="2"/>
      <c r="K615" s="2"/>
      <c r="L615" s="2"/>
      <c r="M615" s="2"/>
      <c r="N615" s="2"/>
      <c r="O615" s="2"/>
      <c r="P615" s="2"/>
      <c r="Q615" s="2"/>
      <c r="R615" s="2"/>
      <c r="S615" s="2"/>
      <c r="T615" s="2"/>
      <c r="U615" s="2"/>
      <c r="V615" s="2"/>
      <c r="W615" s="2"/>
      <c r="X615" s="2"/>
      <c r="Y615" s="2"/>
    </row>
    <row r="616" spans="2:25" ht="15.75" customHeight="1">
      <c r="B616" s="2"/>
      <c r="C616" s="2"/>
      <c r="D616" s="1"/>
      <c r="E616" s="6"/>
      <c r="F616" s="2"/>
      <c r="G616" s="2"/>
      <c r="H616" s="2"/>
      <c r="I616" s="2"/>
      <c r="J616" s="2"/>
      <c r="K616" s="2"/>
      <c r="L616" s="2"/>
      <c r="M616" s="2"/>
      <c r="N616" s="2"/>
      <c r="O616" s="2"/>
      <c r="P616" s="2"/>
      <c r="Q616" s="2"/>
      <c r="R616" s="2"/>
      <c r="S616" s="2"/>
      <c r="T616" s="2"/>
      <c r="U616" s="2"/>
      <c r="V616" s="2"/>
      <c r="W616" s="2"/>
      <c r="X616" s="2"/>
      <c r="Y616" s="2"/>
    </row>
    <row r="617" spans="2:25" ht="15.75" customHeight="1">
      <c r="B617" s="2"/>
      <c r="C617" s="2"/>
      <c r="D617" s="1"/>
      <c r="E617" s="6"/>
      <c r="F617" s="2"/>
      <c r="G617" s="2"/>
      <c r="H617" s="2"/>
      <c r="I617" s="2"/>
      <c r="J617" s="2"/>
      <c r="K617" s="2"/>
      <c r="L617" s="2"/>
      <c r="M617" s="2"/>
      <c r="N617" s="2"/>
      <c r="O617" s="2"/>
      <c r="P617" s="2"/>
      <c r="Q617" s="2"/>
      <c r="R617" s="2"/>
      <c r="S617" s="2"/>
      <c r="T617" s="2"/>
      <c r="U617" s="2"/>
      <c r="V617" s="2"/>
      <c r="W617" s="2"/>
      <c r="X617" s="2"/>
      <c r="Y617" s="2"/>
    </row>
    <row r="618" spans="2:25" ht="15.75" customHeight="1">
      <c r="B618" s="2"/>
      <c r="C618" s="2"/>
      <c r="D618" s="1"/>
      <c r="E618" s="6"/>
      <c r="F618" s="2"/>
      <c r="G618" s="2"/>
      <c r="H618" s="2"/>
      <c r="I618" s="2"/>
      <c r="J618" s="2"/>
      <c r="K618" s="2"/>
      <c r="L618" s="2"/>
      <c r="M618" s="2"/>
      <c r="N618" s="2"/>
      <c r="O618" s="2"/>
      <c r="P618" s="2"/>
      <c r="Q618" s="2"/>
      <c r="R618" s="2"/>
      <c r="S618" s="2"/>
      <c r="T618" s="2"/>
      <c r="U618" s="2"/>
      <c r="V618" s="2"/>
      <c r="W618" s="2"/>
      <c r="X618" s="2"/>
      <c r="Y618" s="2"/>
    </row>
    <row r="619" spans="2:25" ht="15.75" customHeight="1">
      <c r="B619" s="2"/>
      <c r="C619" s="2"/>
      <c r="D619" s="1"/>
      <c r="E619" s="6"/>
      <c r="F619" s="2"/>
      <c r="G619" s="2"/>
      <c r="H619" s="2"/>
      <c r="I619" s="2"/>
      <c r="J619" s="2"/>
      <c r="K619" s="2"/>
      <c r="L619" s="2"/>
      <c r="M619" s="2"/>
      <c r="N619" s="2"/>
      <c r="O619" s="2"/>
      <c r="P619" s="2"/>
      <c r="Q619" s="2"/>
      <c r="R619" s="2"/>
      <c r="S619" s="2"/>
      <c r="T619" s="2"/>
      <c r="U619" s="2"/>
      <c r="V619" s="2"/>
      <c r="W619" s="2"/>
      <c r="X619" s="2"/>
      <c r="Y619" s="2"/>
    </row>
    <row r="620" spans="2:25" ht="15.75" customHeight="1">
      <c r="B620" s="2"/>
      <c r="C620" s="2"/>
      <c r="D620" s="1"/>
      <c r="E620" s="6"/>
      <c r="F620" s="2"/>
      <c r="G620" s="2"/>
      <c r="H620" s="2"/>
      <c r="I620" s="2"/>
      <c r="J620" s="2"/>
      <c r="K620" s="2"/>
      <c r="L620" s="2"/>
      <c r="M620" s="2"/>
      <c r="N620" s="2"/>
      <c r="O620" s="2"/>
      <c r="P620" s="2"/>
      <c r="Q620" s="2"/>
      <c r="R620" s="2"/>
      <c r="S620" s="2"/>
      <c r="T620" s="2"/>
      <c r="U620" s="2"/>
      <c r="V620" s="2"/>
      <c r="W620" s="2"/>
      <c r="X620" s="2"/>
      <c r="Y620" s="2"/>
    </row>
    <row r="621" spans="2:25" ht="15.75" customHeight="1">
      <c r="B621" s="2"/>
      <c r="C621" s="2"/>
      <c r="D621" s="1"/>
      <c r="E621" s="6"/>
      <c r="F621" s="2"/>
      <c r="G621" s="2"/>
      <c r="H621" s="2"/>
      <c r="I621" s="2"/>
      <c r="J621" s="2"/>
      <c r="K621" s="2"/>
      <c r="L621" s="2"/>
      <c r="M621" s="2"/>
      <c r="N621" s="2"/>
      <c r="O621" s="2"/>
      <c r="P621" s="2"/>
      <c r="Q621" s="2"/>
      <c r="R621" s="2"/>
      <c r="S621" s="2"/>
      <c r="T621" s="2"/>
      <c r="U621" s="2"/>
      <c r="V621" s="2"/>
      <c r="W621" s="2"/>
      <c r="X621" s="2"/>
      <c r="Y621" s="2"/>
    </row>
    <row r="622" spans="2:25" ht="15.75" customHeight="1">
      <c r="B622" s="2"/>
      <c r="C622" s="2"/>
      <c r="D622" s="1"/>
      <c r="E622" s="6"/>
      <c r="F622" s="2"/>
      <c r="G622" s="2"/>
      <c r="H622" s="2"/>
      <c r="I622" s="2"/>
      <c r="J622" s="2"/>
      <c r="K622" s="2"/>
      <c r="L622" s="2"/>
      <c r="M622" s="2"/>
      <c r="N622" s="2"/>
      <c r="O622" s="2"/>
      <c r="P622" s="2"/>
      <c r="Q622" s="2"/>
      <c r="R622" s="2"/>
      <c r="S622" s="2"/>
      <c r="T622" s="2"/>
      <c r="U622" s="2"/>
      <c r="V622" s="2"/>
      <c r="W622" s="2"/>
      <c r="X622" s="2"/>
      <c r="Y622" s="2"/>
    </row>
    <row r="623" spans="2:25" ht="15.75" customHeight="1">
      <c r="B623" s="2"/>
      <c r="C623" s="2"/>
      <c r="D623" s="1"/>
      <c r="E623" s="6"/>
      <c r="F623" s="2"/>
      <c r="G623" s="2"/>
      <c r="H623" s="2"/>
      <c r="I623" s="2"/>
      <c r="J623" s="2"/>
      <c r="K623" s="2"/>
      <c r="L623" s="2"/>
      <c r="M623" s="2"/>
      <c r="N623" s="2"/>
      <c r="O623" s="2"/>
      <c r="P623" s="2"/>
      <c r="Q623" s="2"/>
      <c r="R623" s="2"/>
      <c r="S623" s="2"/>
      <c r="T623" s="2"/>
      <c r="U623" s="2"/>
      <c r="V623" s="2"/>
      <c r="W623" s="2"/>
      <c r="X623" s="2"/>
      <c r="Y623" s="2"/>
    </row>
    <row r="624" spans="2:25" ht="15.75" customHeight="1">
      <c r="B624" s="2"/>
      <c r="C624" s="2"/>
      <c r="D624" s="1"/>
      <c r="E624" s="6"/>
      <c r="F624" s="2"/>
      <c r="G624" s="2"/>
      <c r="H624" s="2"/>
      <c r="I624" s="2"/>
      <c r="J624" s="2"/>
      <c r="K624" s="2"/>
      <c r="L624" s="2"/>
      <c r="M624" s="2"/>
      <c r="N624" s="2"/>
      <c r="O624" s="2"/>
      <c r="P624" s="2"/>
      <c r="Q624" s="2"/>
      <c r="R624" s="2"/>
      <c r="S624" s="2"/>
      <c r="T624" s="2"/>
      <c r="U624" s="2"/>
      <c r="V624" s="2"/>
      <c r="W624" s="2"/>
      <c r="X624" s="2"/>
      <c r="Y624" s="2"/>
    </row>
    <row r="625" spans="2:25" ht="15.75" customHeight="1">
      <c r="B625" s="2"/>
      <c r="C625" s="2"/>
      <c r="D625" s="1"/>
      <c r="E625" s="6"/>
      <c r="F625" s="2"/>
      <c r="G625" s="2"/>
      <c r="H625" s="2"/>
      <c r="I625" s="2"/>
      <c r="J625" s="2"/>
      <c r="K625" s="2"/>
      <c r="L625" s="2"/>
      <c r="M625" s="2"/>
      <c r="N625" s="2"/>
      <c r="O625" s="2"/>
      <c r="P625" s="2"/>
      <c r="Q625" s="2"/>
      <c r="R625" s="2"/>
      <c r="S625" s="2"/>
      <c r="T625" s="2"/>
      <c r="U625" s="2"/>
      <c r="V625" s="2"/>
      <c r="W625" s="2"/>
      <c r="X625" s="2"/>
      <c r="Y625" s="2"/>
    </row>
    <row r="626" spans="2:25" ht="15.75" customHeight="1">
      <c r="B626" s="2"/>
      <c r="C626" s="2"/>
      <c r="D626" s="1"/>
      <c r="E626" s="6"/>
      <c r="F626" s="2"/>
      <c r="G626" s="2"/>
      <c r="H626" s="2"/>
      <c r="I626" s="2"/>
      <c r="J626" s="2"/>
      <c r="K626" s="2"/>
      <c r="L626" s="2"/>
      <c r="M626" s="2"/>
      <c r="N626" s="2"/>
      <c r="O626" s="2"/>
      <c r="P626" s="2"/>
      <c r="Q626" s="2"/>
      <c r="R626" s="2"/>
      <c r="S626" s="2"/>
      <c r="T626" s="2"/>
      <c r="U626" s="2"/>
      <c r="V626" s="2"/>
      <c r="W626" s="2"/>
      <c r="X626" s="2"/>
      <c r="Y626" s="2"/>
    </row>
    <row r="627" spans="2:25" ht="15.75" customHeight="1">
      <c r="B627" s="2"/>
      <c r="C627" s="2"/>
      <c r="D627" s="1"/>
      <c r="E627" s="6"/>
      <c r="F627" s="2"/>
      <c r="G627" s="2"/>
      <c r="H627" s="2"/>
      <c r="I627" s="2"/>
      <c r="J627" s="2"/>
      <c r="K627" s="2"/>
      <c r="L627" s="2"/>
      <c r="M627" s="2"/>
      <c r="N627" s="2"/>
      <c r="O627" s="2"/>
      <c r="P627" s="2"/>
      <c r="Q627" s="2"/>
      <c r="R627" s="2"/>
      <c r="S627" s="2"/>
      <c r="T627" s="2"/>
      <c r="U627" s="2"/>
      <c r="V627" s="2"/>
      <c r="W627" s="2"/>
      <c r="X627" s="2"/>
      <c r="Y627" s="2"/>
    </row>
    <row r="628" spans="2:25" ht="15.75" customHeight="1">
      <c r="B628" s="2"/>
      <c r="C628" s="2"/>
      <c r="D628" s="1"/>
      <c r="E628" s="6"/>
      <c r="F628" s="2"/>
      <c r="G628" s="2"/>
      <c r="H628" s="2"/>
      <c r="I628" s="2"/>
      <c r="J628" s="2"/>
      <c r="K628" s="2"/>
      <c r="L628" s="2"/>
      <c r="M628" s="2"/>
      <c r="N628" s="2"/>
      <c r="O628" s="2"/>
      <c r="P628" s="2"/>
      <c r="Q628" s="2"/>
      <c r="R628" s="2"/>
      <c r="S628" s="2"/>
      <c r="T628" s="2"/>
      <c r="U628" s="2"/>
      <c r="V628" s="2"/>
      <c r="W628" s="2"/>
      <c r="X628" s="2"/>
      <c r="Y628" s="2"/>
    </row>
    <row r="629" spans="2:25" ht="15.75" customHeight="1">
      <c r="B629" s="2"/>
      <c r="C629" s="2"/>
      <c r="D629" s="1"/>
      <c r="E629" s="6"/>
      <c r="F629" s="2"/>
      <c r="G629" s="2"/>
      <c r="H629" s="2"/>
      <c r="I629" s="2"/>
      <c r="J629" s="2"/>
      <c r="K629" s="2"/>
      <c r="L629" s="2"/>
      <c r="M629" s="2"/>
      <c r="N629" s="2"/>
      <c r="O629" s="2"/>
      <c r="P629" s="2"/>
      <c r="Q629" s="2"/>
      <c r="R629" s="2"/>
      <c r="S629" s="2"/>
      <c r="T629" s="2"/>
      <c r="U629" s="2"/>
      <c r="V629" s="2"/>
      <c r="W629" s="2"/>
      <c r="X629" s="2"/>
      <c r="Y629" s="2"/>
    </row>
    <row r="630" spans="2:25" ht="15.75" customHeight="1">
      <c r="B630" s="2"/>
      <c r="C630" s="2"/>
      <c r="D630" s="1"/>
      <c r="E630" s="6"/>
      <c r="F630" s="2"/>
      <c r="G630" s="2"/>
      <c r="H630" s="2"/>
      <c r="I630" s="2"/>
      <c r="J630" s="2"/>
      <c r="K630" s="2"/>
      <c r="L630" s="2"/>
      <c r="M630" s="2"/>
      <c r="N630" s="2"/>
      <c r="O630" s="2"/>
      <c r="P630" s="2"/>
      <c r="Q630" s="2"/>
      <c r="R630" s="2"/>
      <c r="S630" s="2"/>
      <c r="T630" s="2"/>
      <c r="U630" s="2"/>
      <c r="V630" s="2"/>
      <c r="W630" s="2"/>
      <c r="X630" s="2"/>
      <c r="Y630" s="2"/>
    </row>
    <row r="631" spans="2:25" ht="15.75" customHeight="1">
      <c r="B631" s="2"/>
      <c r="C631" s="2"/>
      <c r="D631" s="1"/>
      <c r="E631" s="6"/>
      <c r="F631" s="2"/>
      <c r="G631" s="2"/>
      <c r="H631" s="2"/>
      <c r="I631" s="2"/>
      <c r="J631" s="2"/>
      <c r="K631" s="2"/>
      <c r="L631" s="2"/>
      <c r="M631" s="2"/>
      <c r="N631" s="2"/>
      <c r="O631" s="2"/>
      <c r="P631" s="2"/>
      <c r="Q631" s="2"/>
      <c r="R631" s="2"/>
      <c r="S631" s="2"/>
      <c r="T631" s="2"/>
      <c r="U631" s="2"/>
      <c r="V631" s="2"/>
      <c r="W631" s="2"/>
      <c r="X631" s="2"/>
      <c r="Y631" s="2"/>
    </row>
    <row r="632" spans="2:25" ht="15.75" customHeight="1">
      <c r="B632" s="2"/>
      <c r="C632" s="2"/>
      <c r="D632" s="1"/>
      <c r="E632" s="6"/>
      <c r="F632" s="2"/>
      <c r="G632" s="2"/>
      <c r="H632" s="2"/>
      <c r="I632" s="2"/>
      <c r="J632" s="2"/>
      <c r="K632" s="2"/>
      <c r="L632" s="2"/>
      <c r="M632" s="2"/>
      <c r="N632" s="2"/>
      <c r="O632" s="2"/>
      <c r="P632" s="2"/>
      <c r="Q632" s="2"/>
      <c r="R632" s="2"/>
      <c r="S632" s="2"/>
      <c r="T632" s="2"/>
      <c r="U632" s="2"/>
      <c r="V632" s="2"/>
      <c r="W632" s="2"/>
      <c r="X632" s="2"/>
      <c r="Y632" s="2"/>
    </row>
    <row r="633" spans="2:25" ht="15.75" customHeight="1">
      <c r="B633" s="2"/>
      <c r="C633" s="2"/>
      <c r="D633" s="1"/>
      <c r="E633" s="6"/>
      <c r="F633" s="2"/>
      <c r="G633" s="2"/>
      <c r="H633" s="2"/>
      <c r="I633" s="2"/>
      <c r="J633" s="2"/>
      <c r="K633" s="2"/>
      <c r="L633" s="2"/>
      <c r="M633" s="2"/>
      <c r="N633" s="2"/>
      <c r="O633" s="2"/>
      <c r="P633" s="2"/>
      <c r="Q633" s="2"/>
      <c r="R633" s="2"/>
      <c r="S633" s="2"/>
      <c r="T633" s="2"/>
      <c r="U633" s="2"/>
      <c r="V633" s="2"/>
      <c r="W633" s="2"/>
      <c r="X633" s="2"/>
      <c r="Y633" s="2"/>
    </row>
    <row r="634" spans="2:25" ht="15.75" customHeight="1">
      <c r="B634" s="2"/>
      <c r="C634" s="2"/>
      <c r="D634" s="1"/>
      <c r="E634" s="6"/>
      <c r="F634" s="2"/>
      <c r="G634" s="2"/>
      <c r="H634" s="2"/>
      <c r="I634" s="2"/>
      <c r="J634" s="2"/>
      <c r="K634" s="2"/>
      <c r="L634" s="2"/>
      <c r="M634" s="2"/>
      <c r="N634" s="2"/>
      <c r="O634" s="2"/>
      <c r="P634" s="2"/>
      <c r="Q634" s="2"/>
      <c r="R634" s="2"/>
      <c r="S634" s="2"/>
      <c r="T634" s="2"/>
      <c r="U634" s="2"/>
      <c r="V634" s="2"/>
      <c r="W634" s="2"/>
      <c r="X634" s="2"/>
      <c r="Y634" s="2"/>
    </row>
    <row r="635" spans="2:25" ht="15.75" customHeight="1">
      <c r="B635" s="2"/>
      <c r="C635" s="2"/>
      <c r="D635" s="1"/>
      <c r="E635" s="6"/>
      <c r="F635" s="2"/>
      <c r="G635" s="2"/>
      <c r="H635" s="2"/>
      <c r="I635" s="2"/>
      <c r="J635" s="2"/>
      <c r="K635" s="2"/>
      <c r="L635" s="2"/>
      <c r="M635" s="2"/>
      <c r="N635" s="2"/>
      <c r="O635" s="2"/>
      <c r="P635" s="2"/>
      <c r="Q635" s="2"/>
      <c r="R635" s="2"/>
      <c r="S635" s="2"/>
      <c r="T635" s="2"/>
      <c r="U635" s="2"/>
      <c r="V635" s="2"/>
      <c r="W635" s="2"/>
      <c r="X635" s="2"/>
      <c r="Y635" s="2"/>
    </row>
    <row r="636" spans="2:25" ht="15.75" customHeight="1">
      <c r="B636" s="2"/>
      <c r="C636" s="2"/>
      <c r="D636" s="1"/>
      <c r="E636" s="6"/>
      <c r="F636" s="2"/>
      <c r="G636" s="2"/>
      <c r="H636" s="2"/>
      <c r="I636" s="2"/>
      <c r="J636" s="2"/>
      <c r="K636" s="2"/>
      <c r="L636" s="2"/>
      <c r="M636" s="2"/>
      <c r="N636" s="2"/>
      <c r="O636" s="2"/>
      <c r="P636" s="2"/>
      <c r="Q636" s="2"/>
      <c r="R636" s="2"/>
      <c r="S636" s="2"/>
      <c r="T636" s="2"/>
      <c r="U636" s="2"/>
      <c r="V636" s="2"/>
      <c r="W636" s="2"/>
      <c r="X636" s="2"/>
      <c r="Y636" s="2"/>
    </row>
    <row r="637" spans="2:25" ht="15.75" customHeight="1">
      <c r="B637" s="2"/>
      <c r="C637" s="2"/>
      <c r="D637" s="1"/>
      <c r="E637" s="6"/>
      <c r="F637" s="2"/>
      <c r="G637" s="2"/>
      <c r="H637" s="2"/>
      <c r="I637" s="2"/>
      <c r="J637" s="2"/>
      <c r="K637" s="2"/>
      <c r="L637" s="2"/>
      <c r="M637" s="2"/>
      <c r="N637" s="2"/>
      <c r="O637" s="2"/>
      <c r="P637" s="2"/>
      <c r="Q637" s="2"/>
      <c r="R637" s="2"/>
      <c r="S637" s="2"/>
      <c r="T637" s="2"/>
      <c r="U637" s="2"/>
      <c r="V637" s="2"/>
      <c r="W637" s="2"/>
      <c r="X637" s="2"/>
      <c r="Y637" s="2"/>
    </row>
    <row r="638" spans="2:25" ht="15.75" customHeight="1">
      <c r="B638" s="2"/>
      <c r="C638" s="2"/>
      <c r="D638" s="1"/>
      <c r="E638" s="6"/>
      <c r="F638" s="2"/>
      <c r="G638" s="2"/>
      <c r="H638" s="2"/>
      <c r="I638" s="2"/>
      <c r="J638" s="2"/>
      <c r="K638" s="2"/>
      <c r="L638" s="2"/>
      <c r="M638" s="2"/>
      <c r="N638" s="2"/>
      <c r="O638" s="2"/>
      <c r="P638" s="2"/>
      <c r="Q638" s="2"/>
      <c r="R638" s="2"/>
      <c r="S638" s="2"/>
      <c r="T638" s="2"/>
      <c r="U638" s="2"/>
      <c r="V638" s="2"/>
      <c r="W638" s="2"/>
      <c r="X638" s="2"/>
      <c r="Y638" s="2"/>
    </row>
    <row r="639" spans="2:25" ht="15.75" customHeight="1">
      <c r="B639" s="2"/>
      <c r="C639" s="2"/>
      <c r="D639" s="1"/>
      <c r="E639" s="6"/>
      <c r="F639" s="2"/>
      <c r="G639" s="2"/>
      <c r="H639" s="2"/>
      <c r="I639" s="2"/>
      <c r="J639" s="2"/>
      <c r="K639" s="2"/>
      <c r="L639" s="2"/>
      <c r="M639" s="2"/>
      <c r="N639" s="2"/>
      <c r="O639" s="2"/>
      <c r="P639" s="2"/>
      <c r="Q639" s="2"/>
      <c r="R639" s="2"/>
      <c r="S639" s="2"/>
      <c r="T639" s="2"/>
      <c r="U639" s="2"/>
      <c r="V639" s="2"/>
      <c r="W639" s="2"/>
      <c r="X639" s="2"/>
      <c r="Y639" s="2"/>
    </row>
    <row r="640" spans="2:25" ht="15.75" customHeight="1">
      <c r="B640" s="2"/>
      <c r="C640" s="2"/>
      <c r="D640" s="1"/>
      <c r="E640" s="6"/>
      <c r="F640" s="2"/>
      <c r="G640" s="2"/>
      <c r="H640" s="2"/>
      <c r="I640" s="2"/>
      <c r="J640" s="2"/>
      <c r="K640" s="2"/>
      <c r="L640" s="2"/>
      <c r="M640" s="2"/>
      <c r="N640" s="2"/>
      <c r="O640" s="2"/>
      <c r="P640" s="2"/>
      <c r="Q640" s="2"/>
      <c r="R640" s="2"/>
      <c r="S640" s="2"/>
      <c r="T640" s="2"/>
      <c r="U640" s="2"/>
      <c r="V640" s="2"/>
      <c r="W640" s="2"/>
      <c r="X640" s="2"/>
      <c r="Y640" s="2"/>
    </row>
    <row r="641" spans="2:25" ht="15.75" customHeight="1">
      <c r="B641" s="2"/>
      <c r="C641" s="2"/>
      <c r="D641" s="1"/>
      <c r="E641" s="6"/>
      <c r="F641" s="2"/>
      <c r="G641" s="2"/>
      <c r="H641" s="2"/>
      <c r="I641" s="2"/>
      <c r="J641" s="2"/>
      <c r="K641" s="2"/>
      <c r="L641" s="2"/>
      <c r="M641" s="2"/>
      <c r="N641" s="2"/>
      <c r="O641" s="2"/>
      <c r="P641" s="2"/>
      <c r="Q641" s="2"/>
      <c r="R641" s="2"/>
      <c r="S641" s="2"/>
      <c r="T641" s="2"/>
      <c r="U641" s="2"/>
      <c r="V641" s="2"/>
      <c r="W641" s="2"/>
      <c r="X641" s="2"/>
      <c r="Y641" s="2"/>
    </row>
    <row r="642" spans="2:25" ht="15.75" customHeight="1">
      <c r="B642" s="2"/>
      <c r="C642" s="2"/>
      <c r="D642" s="1"/>
      <c r="E642" s="6"/>
      <c r="F642" s="2"/>
      <c r="G642" s="2"/>
      <c r="H642" s="2"/>
      <c r="I642" s="2"/>
      <c r="J642" s="2"/>
      <c r="K642" s="2"/>
      <c r="L642" s="2"/>
      <c r="M642" s="2"/>
      <c r="N642" s="2"/>
      <c r="O642" s="2"/>
      <c r="P642" s="2"/>
      <c r="Q642" s="2"/>
      <c r="R642" s="2"/>
      <c r="S642" s="2"/>
      <c r="T642" s="2"/>
      <c r="U642" s="2"/>
      <c r="V642" s="2"/>
      <c r="W642" s="2"/>
      <c r="X642" s="2"/>
      <c r="Y642" s="2"/>
    </row>
    <row r="643" spans="2:25" ht="15.75" customHeight="1">
      <c r="B643" s="2"/>
      <c r="C643" s="2"/>
      <c r="D643" s="1"/>
      <c r="E643" s="6"/>
      <c r="F643" s="2"/>
      <c r="G643" s="2"/>
      <c r="H643" s="2"/>
      <c r="I643" s="2"/>
      <c r="J643" s="2"/>
      <c r="K643" s="2"/>
      <c r="L643" s="2"/>
      <c r="M643" s="2"/>
      <c r="N643" s="2"/>
      <c r="O643" s="2"/>
      <c r="P643" s="2"/>
      <c r="Q643" s="2"/>
      <c r="R643" s="2"/>
      <c r="S643" s="2"/>
      <c r="T643" s="2"/>
      <c r="U643" s="2"/>
      <c r="V643" s="2"/>
      <c r="W643" s="2"/>
      <c r="X643" s="2"/>
      <c r="Y643" s="2"/>
    </row>
    <row r="644" spans="2:25" ht="15.75" customHeight="1">
      <c r="B644" s="2"/>
      <c r="C644" s="2"/>
      <c r="D644" s="1"/>
      <c r="E644" s="6"/>
      <c r="F644" s="2"/>
      <c r="G644" s="2"/>
      <c r="H644" s="2"/>
      <c r="I644" s="2"/>
      <c r="J644" s="2"/>
      <c r="K644" s="2"/>
      <c r="L644" s="2"/>
      <c r="M644" s="2"/>
      <c r="N644" s="2"/>
      <c r="O644" s="2"/>
      <c r="P644" s="2"/>
      <c r="Q644" s="2"/>
      <c r="R644" s="2"/>
      <c r="S644" s="2"/>
      <c r="T644" s="2"/>
      <c r="U644" s="2"/>
      <c r="V644" s="2"/>
      <c r="W644" s="2"/>
      <c r="X644" s="2"/>
      <c r="Y644" s="2"/>
    </row>
    <row r="645" spans="2:25" ht="15.75" customHeight="1">
      <c r="B645" s="2"/>
      <c r="C645" s="2"/>
      <c r="D645" s="1"/>
      <c r="E645" s="6"/>
      <c r="F645" s="2"/>
      <c r="G645" s="2"/>
      <c r="H645" s="2"/>
      <c r="I645" s="2"/>
      <c r="J645" s="2"/>
      <c r="K645" s="2"/>
      <c r="L645" s="2"/>
      <c r="M645" s="2"/>
      <c r="N645" s="2"/>
      <c r="O645" s="2"/>
      <c r="P645" s="2"/>
      <c r="Q645" s="2"/>
      <c r="R645" s="2"/>
      <c r="S645" s="2"/>
      <c r="T645" s="2"/>
      <c r="U645" s="2"/>
      <c r="V645" s="2"/>
      <c r="W645" s="2"/>
      <c r="X645" s="2"/>
      <c r="Y645" s="2"/>
    </row>
    <row r="646" spans="2:25" ht="15.75" customHeight="1">
      <c r="B646" s="2"/>
      <c r="C646" s="2"/>
      <c r="D646" s="1"/>
      <c r="E646" s="6"/>
      <c r="F646" s="2"/>
      <c r="G646" s="2"/>
      <c r="H646" s="2"/>
      <c r="I646" s="2"/>
      <c r="J646" s="2"/>
      <c r="K646" s="2"/>
      <c r="L646" s="2"/>
      <c r="M646" s="2"/>
      <c r="N646" s="2"/>
      <c r="O646" s="2"/>
      <c r="P646" s="2"/>
      <c r="Q646" s="2"/>
      <c r="R646" s="2"/>
      <c r="S646" s="2"/>
      <c r="T646" s="2"/>
      <c r="U646" s="2"/>
      <c r="V646" s="2"/>
      <c r="W646" s="2"/>
      <c r="X646" s="2"/>
      <c r="Y646" s="2"/>
    </row>
    <row r="647" spans="2:25" ht="15.75" customHeight="1">
      <c r="B647" s="2"/>
      <c r="C647" s="2"/>
      <c r="D647" s="1"/>
      <c r="E647" s="6"/>
      <c r="F647" s="2"/>
      <c r="G647" s="2"/>
      <c r="H647" s="2"/>
      <c r="I647" s="2"/>
      <c r="J647" s="2"/>
      <c r="K647" s="2"/>
      <c r="L647" s="2"/>
      <c r="M647" s="2"/>
      <c r="N647" s="2"/>
      <c r="O647" s="2"/>
      <c r="P647" s="2"/>
      <c r="Q647" s="2"/>
      <c r="R647" s="2"/>
      <c r="S647" s="2"/>
      <c r="T647" s="2"/>
      <c r="U647" s="2"/>
      <c r="V647" s="2"/>
      <c r="W647" s="2"/>
      <c r="X647" s="2"/>
      <c r="Y647" s="2"/>
    </row>
    <row r="648" spans="2:25" ht="15.75" customHeight="1">
      <c r="B648" s="2"/>
      <c r="C648" s="2"/>
      <c r="D648" s="1"/>
      <c r="E648" s="6"/>
      <c r="F648" s="2"/>
      <c r="G648" s="2"/>
      <c r="H648" s="2"/>
      <c r="I648" s="2"/>
      <c r="J648" s="2"/>
      <c r="K648" s="2"/>
      <c r="L648" s="2"/>
      <c r="M648" s="2"/>
      <c r="N648" s="2"/>
      <c r="O648" s="2"/>
      <c r="P648" s="2"/>
      <c r="Q648" s="2"/>
      <c r="R648" s="2"/>
      <c r="S648" s="2"/>
      <c r="T648" s="2"/>
      <c r="U648" s="2"/>
      <c r="V648" s="2"/>
      <c r="W648" s="2"/>
      <c r="X648" s="2"/>
      <c r="Y648" s="2"/>
    </row>
    <row r="649" spans="2:25" ht="15.75" customHeight="1">
      <c r="B649" s="2"/>
      <c r="C649" s="2"/>
      <c r="D649" s="1"/>
      <c r="E649" s="6"/>
      <c r="F649" s="2"/>
      <c r="G649" s="2"/>
      <c r="H649" s="2"/>
      <c r="I649" s="2"/>
      <c r="J649" s="2"/>
      <c r="K649" s="2"/>
      <c r="L649" s="2"/>
      <c r="M649" s="2"/>
      <c r="N649" s="2"/>
      <c r="O649" s="2"/>
      <c r="P649" s="2"/>
      <c r="Q649" s="2"/>
      <c r="R649" s="2"/>
      <c r="S649" s="2"/>
      <c r="T649" s="2"/>
      <c r="U649" s="2"/>
      <c r="V649" s="2"/>
      <c r="W649" s="2"/>
      <c r="X649" s="2"/>
      <c r="Y649" s="2"/>
    </row>
    <row r="650" spans="2:25" ht="15.75" customHeight="1">
      <c r="B650" s="2"/>
      <c r="C650" s="2"/>
      <c r="D650" s="1"/>
      <c r="E650" s="6"/>
      <c r="F650" s="2"/>
      <c r="G650" s="2"/>
      <c r="H650" s="2"/>
      <c r="I650" s="2"/>
      <c r="J650" s="2"/>
      <c r="K650" s="2"/>
      <c r="L650" s="2"/>
      <c r="M650" s="2"/>
      <c r="N650" s="2"/>
      <c r="O650" s="2"/>
      <c r="P650" s="2"/>
      <c r="Q650" s="2"/>
      <c r="R650" s="2"/>
      <c r="S650" s="2"/>
      <c r="T650" s="2"/>
      <c r="U650" s="2"/>
      <c r="V650" s="2"/>
      <c r="W650" s="2"/>
      <c r="X650" s="2"/>
      <c r="Y650" s="2"/>
    </row>
    <row r="651" spans="2:25" ht="15.75" customHeight="1">
      <c r="B651" s="2"/>
      <c r="C651" s="2"/>
      <c r="D651" s="1"/>
      <c r="E651" s="6"/>
      <c r="F651" s="2"/>
      <c r="G651" s="2"/>
      <c r="H651" s="2"/>
      <c r="I651" s="2"/>
      <c r="J651" s="2"/>
      <c r="K651" s="2"/>
      <c r="L651" s="2"/>
      <c r="M651" s="2"/>
      <c r="N651" s="2"/>
      <c r="O651" s="2"/>
      <c r="P651" s="2"/>
      <c r="Q651" s="2"/>
      <c r="R651" s="2"/>
      <c r="S651" s="2"/>
      <c r="T651" s="2"/>
      <c r="U651" s="2"/>
      <c r="V651" s="2"/>
      <c r="W651" s="2"/>
      <c r="X651" s="2"/>
      <c r="Y651" s="2"/>
    </row>
    <row r="652" spans="2:25" ht="15.75" customHeight="1">
      <c r="B652" s="2"/>
      <c r="C652" s="2"/>
      <c r="D652" s="1"/>
      <c r="E652" s="6"/>
      <c r="F652" s="2"/>
      <c r="G652" s="2"/>
      <c r="H652" s="2"/>
      <c r="I652" s="2"/>
      <c r="J652" s="2"/>
      <c r="K652" s="2"/>
      <c r="L652" s="2"/>
      <c r="M652" s="2"/>
      <c r="N652" s="2"/>
      <c r="O652" s="2"/>
      <c r="P652" s="2"/>
      <c r="Q652" s="2"/>
      <c r="R652" s="2"/>
      <c r="S652" s="2"/>
      <c r="T652" s="2"/>
      <c r="U652" s="2"/>
      <c r="V652" s="2"/>
      <c r="W652" s="2"/>
      <c r="X652" s="2"/>
      <c r="Y652" s="2"/>
    </row>
    <row r="653" spans="2:25" ht="15.75" customHeight="1">
      <c r="B653" s="2"/>
      <c r="C653" s="2"/>
      <c r="D653" s="1"/>
      <c r="E653" s="6"/>
      <c r="F653" s="2"/>
      <c r="G653" s="2"/>
      <c r="H653" s="2"/>
      <c r="I653" s="2"/>
      <c r="J653" s="2"/>
      <c r="K653" s="2"/>
      <c r="L653" s="2"/>
      <c r="M653" s="2"/>
      <c r="N653" s="2"/>
      <c r="O653" s="2"/>
      <c r="P653" s="2"/>
      <c r="Q653" s="2"/>
      <c r="R653" s="2"/>
      <c r="S653" s="2"/>
      <c r="T653" s="2"/>
      <c r="U653" s="2"/>
      <c r="V653" s="2"/>
      <c r="W653" s="2"/>
      <c r="X653" s="2"/>
      <c r="Y653" s="2"/>
    </row>
    <row r="654" spans="2:25" ht="15.75" customHeight="1">
      <c r="B654" s="2"/>
      <c r="C654" s="2"/>
      <c r="D654" s="1"/>
      <c r="E654" s="6"/>
      <c r="F654" s="2"/>
      <c r="G654" s="2"/>
      <c r="H654" s="2"/>
      <c r="I654" s="2"/>
      <c r="J654" s="2"/>
      <c r="K654" s="2"/>
      <c r="L654" s="2"/>
      <c r="M654" s="2"/>
      <c r="N654" s="2"/>
      <c r="O654" s="2"/>
      <c r="P654" s="2"/>
      <c r="Q654" s="2"/>
      <c r="R654" s="2"/>
      <c r="S654" s="2"/>
      <c r="T654" s="2"/>
      <c r="U654" s="2"/>
      <c r="V654" s="2"/>
      <c r="W654" s="2"/>
      <c r="X654" s="2"/>
      <c r="Y654" s="2"/>
    </row>
    <row r="655" spans="2:25" ht="15.75" customHeight="1">
      <c r="B655" s="2"/>
      <c r="C655" s="2"/>
      <c r="D655" s="1"/>
      <c r="E655" s="6"/>
      <c r="F655" s="2"/>
      <c r="G655" s="2"/>
      <c r="H655" s="2"/>
      <c r="I655" s="2"/>
      <c r="J655" s="2"/>
      <c r="K655" s="2"/>
      <c r="L655" s="2"/>
      <c r="M655" s="2"/>
      <c r="N655" s="2"/>
      <c r="O655" s="2"/>
      <c r="P655" s="2"/>
      <c r="Q655" s="2"/>
      <c r="R655" s="2"/>
      <c r="S655" s="2"/>
      <c r="T655" s="2"/>
      <c r="U655" s="2"/>
      <c r="V655" s="2"/>
      <c r="W655" s="2"/>
      <c r="X655" s="2"/>
      <c r="Y655" s="2"/>
    </row>
    <row r="656" spans="2:25" ht="15.75" customHeight="1">
      <c r="B656" s="2"/>
      <c r="C656" s="2"/>
      <c r="D656" s="1"/>
      <c r="E656" s="6"/>
      <c r="F656" s="2"/>
      <c r="G656" s="2"/>
      <c r="H656" s="2"/>
      <c r="I656" s="2"/>
      <c r="J656" s="2"/>
      <c r="K656" s="2"/>
      <c r="L656" s="2"/>
      <c r="M656" s="2"/>
      <c r="N656" s="2"/>
      <c r="O656" s="2"/>
      <c r="P656" s="2"/>
      <c r="Q656" s="2"/>
      <c r="R656" s="2"/>
      <c r="S656" s="2"/>
      <c r="T656" s="2"/>
      <c r="U656" s="2"/>
      <c r="V656" s="2"/>
      <c r="W656" s="2"/>
      <c r="X656" s="2"/>
      <c r="Y656" s="2"/>
    </row>
    <row r="657" spans="2:25" ht="15.75" customHeight="1">
      <c r="B657" s="2"/>
      <c r="C657" s="2"/>
      <c r="D657" s="1"/>
      <c r="E657" s="6"/>
      <c r="F657" s="2"/>
      <c r="G657" s="2"/>
      <c r="H657" s="2"/>
      <c r="I657" s="2"/>
      <c r="J657" s="2"/>
      <c r="K657" s="2"/>
      <c r="L657" s="2"/>
      <c r="M657" s="2"/>
      <c r="N657" s="2"/>
      <c r="O657" s="2"/>
      <c r="P657" s="2"/>
      <c r="Q657" s="2"/>
      <c r="R657" s="2"/>
      <c r="S657" s="2"/>
      <c r="T657" s="2"/>
      <c r="U657" s="2"/>
      <c r="V657" s="2"/>
      <c r="W657" s="2"/>
      <c r="X657" s="2"/>
      <c r="Y657" s="2"/>
    </row>
    <row r="658" spans="2:25" ht="15.75" customHeight="1">
      <c r="B658" s="2"/>
      <c r="C658" s="2"/>
      <c r="D658" s="1"/>
      <c r="E658" s="6"/>
      <c r="F658" s="2"/>
      <c r="G658" s="2"/>
      <c r="H658" s="2"/>
      <c r="I658" s="2"/>
      <c r="J658" s="2"/>
      <c r="K658" s="2"/>
      <c r="L658" s="2"/>
      <c r="M658" s="2"/>
      <c r="N658" s="2"/>
      <c r="O658" s="2"/>
      <c r="P658" s="2"/>
      <c r="Q658" s="2"/>
      <c r="R658" s="2"/>
      <c r="S658" s="2"/>
      <c r="T658" s="2"/>
      <c r="U658" s="2"/>
      <c r="V658" s="2"/>
      <c r="W658" s="2"/>
      <c r="X658" s="2"/>
      <c r="Y658" s="2"/>
    </row>
    <row r="659" spans="2:25" ht="15.75" customHeight="1">
      <c r="B659" s="2"/>
      <c r="C659" s="2"/>
      <c r="D659" s="1"/>
      <c r="E659" s="6"/>
      <c r="F659" s="2"/>
      <c r="G659" s="2"/>
      <c r="H659" s="2"/>
      <c r="I659" s="2"/>
      <c r="J659" s="2"/>
      <c r="K659" s="2"/>
      <c r="L659" s="2"/>
      <c r="M659" s="2"/>
      <c r="N659" s="2"/>
      <c r="O659" s="2"/>
      <c r="P659" s="2"/>
      <c r="Q659" s="2"/>
      <c r="R659" s="2"/>
      <c r="S659" s="2"/>
      <c r="T659" s="2"/>
      <c r="U659" s="2"/>
      <c r="V659" s="2"/>
      <c r="W659" s="2"/>
      <c r="X659" s="2"/>
      <c r="Y659" s="2"/>
    </row>
    <row r="660" spans="2:25" ht="15.75" customHeight="1">
      <c r="B660" s="2"/>
      <c r="C660" s="2"/>
      <c r="D660" s="1"/>
      <c r="E660" s="6"/>
      <c r="F660" s="2"/>
      <c r="G660" s="2"/>
      <c r="H660" s="2"/>
      <c r="I660" s="2"/>
      <c r="J660" s="2"/>
      <c r="K660" s="2"/>
      <c r="L660" s="2"/>
      <c r="M660" s="2"/>
      <c r="N660" s="2"/>
      <c r="O660" s="2"/>
      <c r="P660" s="2"/>
      <c r="Q660" s="2"/>
      <c r="R660" s="2"/>
      <c r="S660" s="2"/>
      <c r="T660" s="2"/>
      <c r="U660" s="2"/>
      <c r="V660" s="2"/>
      <c r="W660" s="2"/>
      <c r="X660" s="2"/>
      <c r="Y660" s="2"/>
    </row>
    <row r="661" spans="2:25" ht="15.75" customHeight="1">
      <c r="B661" s="2"/>
      <c r="C661" s="2"/>
      <c r="D661" s="1"/>
      <c r="E661" s="6"/>
      <c r="F661" s="2"/>
      <c r="G661" s="2"/>
      <c r="H661" s="2"/>
      <c r="I661" s="2"/>
      <c r="J661" s="2"/>
      <c r="K661" s="2"/>
      <c r="L661" s="2"/>
      <c r="M661" s="2"/>
      <c r="N661" s="2"/>
      <c r="O661" s="2"/>
      <c r="P661" s="2"/>
      <c r="Q661" s="2"/>
      <c r="R661" s="2"/>
      <c r="S661" s="2"/>
      <c r="T661" s="2"/>
      <c r="U661" s="2"/>
      <c r="V661" s="2"/>
      <c r="W661" s="2"/>
      <c r="X661" s="2"/>
      <c r="Y661" s="2"/>
    </row>
    <row r="662" spans="2:25" ht="15.75" customHeight="1">
      <c r="B662" s="2"/>
      <c r="C662" s="2"/>
      <c r="D662" s="1"/>
      <c r="E662" s="6"/>
      <c r="F662" s="2"/>
      <c r="G662" s="2"/>
      <c r="H662" s="2"/>
      <c r="I662" s="2"/>
      <c r="J662" s="2"/>
      <c r="K662" s="2"/>
      <c r="L662" s="2"/>
      <c r="M662" s="2"/>
      <c r="N662" s="2"/>
      <c r="O662" s="2"/>
      <c r="P662" s="2"/>
      <c r="Q662" s="2"/>
      <c r="R662" s="2"/>
      <c r="S662" s="2"/>
      <c r="T662" s="2"/>
      <c r="U662" s="2"/>
      <c r="V662" s="2"/>
      <c r="W662" s="2"/>
      <c r="X662" s="2"/>
      <c r="Y662" s="2"/>
    </row>
    <row r="663" spans="2:25" ht="15.75" customHeight="1">
      <c r="B663" s="2"/>
      <c r="C663" s="2"/>
      <c r="D663" s="1"/>
      <c r="E663" s="6"/>
      <c r="F663" s="2"/>
      <c r="G663" s="2"/>
      <c r="H663" s="2"/>
      <c r="I663" s="2"/>
      <c r="J663" s="2"/>
      <c r="K663" s="2"/>
      <c r="L663" s="2"/>
      <c r="M663" s="2"/>
      <c r="N663" s="2"/>
      <c r="O663" s="2"/>
      <c r="P663" s="2"/>
      <c r="Q663" s="2"/>
      <c r="R663" s="2"/>
      <c r="S663" s="2"/>
      <c r="T663" s="2"/>
      <c r="U663" s="2"/>
      <c r="V663" s="2"/>
      <c r="W663" s="2"/>
      <c r="X663" s="2"/>
      <c r="Y663" s="2"/>
    </row>
    <row r="664" spans="2:25" ht="15.75" customHeight="1">
      <c r="B664" s="2"/>
      <c r="C664" s="2"/>
      <c r="D664" s="1"/>
      <c r="E664" s="6"/>
      <c r="F664" s="2"/>
      <c r="G664" s="2"/>
      <c r="H664" s="2"/>
      <c r="I664" s="2"/>
      <c r="J664" s="2"/>
      <c r="K664" s="2"/>
      <c r="L664" s="2"/>
      <c r="M664" s="2"/>
      <c r="N664" s="2"/>
      <c r="O664" s="2"/>
      <c r="P664" s="2"/>
      <c r="Q664" s="2"/>
      <c r="R664" s="2"/>
      <c r="S664" s="2"/>
      <c r="T664" s="2"/>
      <c r="U664" s="2"/>
      <c r="V664" s="2"/>
      <c r="W664" s="2"/>
      <c r="X664" s="2"/>
      <c r="Y664" s="2"/>
    </row>
    <row r="665" spans="2:25" ht="15.75" customHeight="1">
      <c r="B665" s="2"/>
      <c r="C665" s="2"/>
      <c r="D665" s="1"/>
      <c r="E665" s="6"/>
      <c r="F665" s="2"/>
      <c r="G665" s="2"/>
      <c r="H665" s="2"/>
      <c r="I665" s="2"/>
      <c r="J665" s="2"/>
      <c r="K665" s="2"/>
      <c r="L665" s="2"/>
      <c r="M665" s="2"/>
      <c r="N665" s="2"/>
      <c r="O665" s="2"/>
      <c r="P665" s="2"/>
      <c r="Q665" s="2"/>
      <c r="R665" s="2"/>
      <c r="S665" s="2"/>
      <c r="T665" s="2"/>
      <c r="U665" s="2"/>
      <c r="V665" s="2"/>
      <c r="W665" s="2"/>
      <c r="X665" s="2"/>
      <c r="Y665" s="2"/>
    </row>
    <row r="666" spans="2:25" ht="15.75" customHeight="1">
      <c r="B666" s="2"/>
      <c r="C666" s="2"/>
      <c r="D666" s="1"/>
      <c r="E666" s="6"/>
      <c r="F666" s="2"/>
      <c r="G666" s="2"/>
      <c r="H666" s="2"/>
      <c r="I666" s="2"/>
      <c r="J666" s="2"/>
      <c r="K666" s="2"/>
      <c r="L666" s="2"/>
      <c r="M666" s="2"/>
      <c r="N666" s="2"/>
      <c r="O666" s="2"/>
      <c r="P666" s="2"/>
      <c r="Q666" s="2"/>
      <c r="R666" s="2"/>
      <c r="S666" s="2"/>
      <c r="T666" s="2"/>
      <c r="U666" s="2"/>
      <c r="V666" s="2"/>
      <c r="W666" s="2"/>
      <c r="X666" s="2"/>
      <c r="Y666" s="2"/>
    </row>
    <row r="667" spans="2:25" ht="15.75" customHeight="1">
      <c r="B667" s="2"/>
      <c r="C667" s="2"/>
      <c r="D667" s="1"/>
      <c r="E667" s="6"/>
      <c r="F667" s="2"/>
      <c r="G667" s="2"/>
      <c r="H667" s="2"/>
      <c r="I667" s="2"/>
      <c r="J667" s="2"/>
      <c r="K667" s="2"/>
      <c r="L667" s="2"/>
      <c r="M667" s="2"/>
      <c r="N667" s="2"/>
      <c r="O667" s="2"/>
      <c r="P667" s="2"/>
      <c r="Q667" s="2"/>
      <c r="R667" s="2"/>
      <c r="S667" s="2"/>
      <c r="T667" s="2"/>
      <c r="U667" s="2"/>
      <c r="V667" s="2"/>
      <c r="W667" s="2"/>
      <c r="X667" s="2"/>
      <c r="Y667" s="2"/>
    </row>
    <row r="668" spans="2:25" ht="15.75" customHeight="1">
      <c r="B668" s="2"/>
      <c r="C668" s="2"/>
      <c r="D668" s="1"/>
      <c r="E668" s="6"/>
      <c r="F668" s="2"/>
      <c r="G668" s="2"/>
      <c r="H668" s="2"/>
      <c r="I668" s="2"/>
      <c r="J668" s="2"/>
      <c r="K668" s="2"/>
      <c r="L668" s="2"/>
      <c r="M668" s="2"/>
      <c r="N668" s="2"/>
      <c r="O668" s="2"/>
      <c r="P668" s="2"/>
      <c r="Q668" s="2"/>
      <c r="R668" s="2"/>
      <c r="S668" s="2"/>
      <c r="T668" s="2"/>
      <c r="U668" s="2"/>
      <c r="V668" s="2"/>
      <c r="W668" s="2"/>
      <c r="X668" s="2"/>
      <c r="Y668" s="2"/>
    </row>
    <row r="669" spans="2:25" ht="15.75" customHeight="1">
      <c r="B669" s="2"/>
      <c r="C669" s="2"/>
      <c r="D669" s="1"/>
      <c r="E669" s="6"/>
      <c r="F669" s="2"/>
      <c r="G669" s="2"/>
      <c r="H669" s="2"/>
      <c r="I669" s="2"/>
      <c r="J669" s="2"/>
      <c r="K669" s="2"/>
      <c r="L669" s="2"/>
      <c r="M669" s="2"/>
      <c r="N669" s="2"/>
      <c r="O669" s="2"/>
      <c r="P669" s="2"/>
      <c r="Q669" s="2"/>
      <c r="R669" s="2"/>
      <c r="S669" s="2"/>
      <c r="T669" s="2"/>
      <c r="U669" s="2"/>
      <c r="V669" s="2"/>
      <c r="W669" s="2"/>
      <c r="X669" s="2"/>
      <c r="Y669" s="2"/>
    </row>
    <row r="670" spans="2:25" ht="15.75" customHeight="1">
      <c r="B670" s="2"/>
      <c r="C670" s="2"/>
      <c r="D670" s="1"/>
      <c r="E670" s="6"/>
      <c r="F670" s="2"/>
      <c r="G670" s="2"/>
      <c r="H670" s="2"/>
      <c r="I670" s="2"/>
      <c r="J670" s="2"/>
      <c r="K670" s="2"/>
      <c r="L670" s="2"/>
      <c r="M670" s="2"/>
      <c r="N670" s="2"/>
      <c r="O670" s="2"/>
      <c r="P670" s="2"/>
      <c r="Q670" s="2"/>
      <c r="R670" s="2"/>
      <c r="S670" s="2"/>
      <c r="T670" s="2"/>
      <c r="U670" s="2"/>
      <c r="V670" s="2"/>
      <c r="W670" s="2"/>
      <c r="X670" s="2"/>
      <c r="Y670" s="2"/>
    </row>
    <row r="671" spans="2:25" ht="15.75" customHeight="1">
      <c r="B671" s="2"/>
      <c r="C671" s="2"/>
      <c r="D671" s="1"/>
      <c r="E671" s="6"/>
      <c r="F671" s="2"/>
      <c r="G671" s="2"/>
      <c r="H671" s="2"/>
      <c r="I671" s="2"/>
      <c r="J671" s="2"/>
      <c r="K671" s="2"/>
      <c r="L671" s="2"/>
      <c r="M671" s="2"/>
      <c r="N671" s="2"/>
      <c r="O671" s="2"/>
      <c r="P671" s="2"/>
      <c r="Q671" s="2"/>
      <c r="R671" s="2"/>
      <c r="S671" s="2"/>
      <c r="T671" s="2"/>
      <c r="U671" s="2"/>
      <c r="V671" s="2"/>
      <c r="W671" s="2"/>
      <c r="X671" s="2"/>
      <c r="Y671" s="2"/>
    </row>
    <row r="672" spans="2:25" ht="15.75" customHeight="1">
      <c r="B672" s="2"/>
      <c r="C672" s="2"/>
      <c r="D672" s="1"/>
      <c r="E672" s="6"/>
      <c r="F672" s="2"/>
      <c r="G672" s="2"/>
      <c r="H672" s="2"/>
      <c r="I672" s="2"/>
      <c r="J672" s="2"/>
      <c r="K672" s="2"/>
      <c r="L672" s="2"/>
      <c r="M672" s="2"/>
      <c r="N672" s="2"/>
      <c r="O672" s="2"/>
      <c r="P672" s="2"/>
      <c r="Q672" s="2"/>
      <c r="R672" s="2"/>
      <c r="S672" s="2"/>
      <c r="T672" s="2"/>
      <c r="U672" s="2"/>
      <c r="V672" s="2"/>
      <c r="W672" s="2"/>
      <c r="X672" s="2"/>
      <c r="Y672" s="2"/>
    </row>
    <row r="673" spans="2:25" ht="15.75" customHeight="1">
      <c r="B673" s="2"/>
      <c r="C673" s="2"/>
      <c r="D673" s="1"/>
      <c r="E673" s="6"/>
      <c r="F673" s="2"/>
      <c r="G673" s="2"/>
      <c r="H673" s="2"/>
      <c r="I673" s="2"/>
      <c r="J673" s="2"/>
      <c r="K673" s="2"/>
      <c r="L673" s="2"/>
      <c r="M673" s="2"/>
      <c r="N673" s="2"/>
      <c r="O673" s="2"/>
      <c r="P673" s="2"/>
      <c r="Q673" s="2"/>
      <c r="R673" s="2"/>
      <c r="S673" s="2"/>
      <c r="T673" s="2"/>
      <c r="U673" s="2"/>
      <c r="V673" s="2"/>
      <c r="W673" s="2"/>
      <c r="X673" s="2"/>
      <c r="Y673" s="2"/>
    </row>
    <row r="674" spans="2:25" ht="15.75" customHeight="1">
      <c r="B674" s="2"/>
      <c r="C674" s="2"/>
      <c r="D674" s="1"/>
      <c r="E674" s="6"/>
      <c r="F674" s="2"/>
      <c r="G674" s="2"/>
      <c r="H674" s="2"/>
      <c r="I674" s="2"/>
      <c r="J674" s="2"/>
      <c r="K674" s="2"/>
      <c r="L674" s="2"/>
      <c r="M674" s="2"/>
      <c r="N674" s="2"/>
      <c r="O674" s="2"/>
      <c r="P674" s="2"/>
      <c r="Q674" s="2"/>
      <c r="R674" s="2"/>
      <c r="S674" s="2"/>
      <c r="T674" s="2"/>
      <c r="U674" s="2"/>
      <c r="V674" s="2"/>
      <c r="W674" s="2"/>
      <c r="X674" s="2"/>
      <c r="Y674" s="2"/>
    </row>
    <row r="675" spans="2:25" ht="15.75" customHeight="1">
      <c r="B675" s="2"/>
      <c r="C675" s="2"/>
      <c r="D675" s="1"/>
      <c r="E675" s="6"/>
      <c r="F675" s="2"/>
      <c r="G675" s="2"/>
      <c r="H675" s="2"/>
      <c r="I675" s="2"/>
      <c r="J675" s="2"/>
      <c r="K675" s="2"/>
      <c r="L675" s="2"/>
      <c r="M675" s="2"/>
      <c r="N675" s="2"/>
      <c r="O675" s="2"/>
      <c r="P675" s="2"/>
      <c r="Q675" s="2"/>
      <c r="R675" s="2"/>
      <c r="S675" s="2"/>
      <c r="T675" s="2"/>
      <c r="U675" s="2"/>
      <c r="V675" s="2"/>
      <c r="W675" s="2"/>
      <c r="X675" s="2"/>
      <c r="Y675" s="2"/>
    </row>
    <row r="676" spans="2:25" ht="15.75" customHeight="1">
      <c r="B676" s="2"/>
      <c r="C676" s="2"/>
      <c r="D676" s="1"/>
      <c r="E676" s="6"/>
      <c r="F676" s="2"/>
      <c r="G676" s="2"/>
      <c r="H676" s="2"/>
      <c r="I676" s="2"/>
      <c r="J676" s="2"/>
      <c r="K676" s="2"/>
      <c r="L676" s="2"/>
      <c r="M676" s="2"/>
      <c r="N676" s="2"/>
      <c r="O676" s="2"/>
      <c r="P676" s="2"/>
      <c r="Q676" s="2"/>
      <c r="R676" s="2"/>
      <c r="S676" s="2"/>
      <c r="T676" s="2"/>
      <c r="U676" s="2"/>
      <c r="V676" s="2"/>
      <c r="W676" s="2"/>
      <c r="X676" s="2"/>
      <c r="Y676" s="2"/>
    </row>
    <row r="677" spans="2:25" ht="15.75" customHeight="1">
      <c r="B677" s="2"/>
      <c r="C677" s="2"/>
      <c r="D677" s="1"/>
      <c r="E677" s="6"/>
      <c r="F677" s="2"/>
      <c r="G677" s="2"/>
      <c r="H677" s="2"/>
      <c r="I677" s="2"/>
      <c r="J677" s="2"/>
      <c r="K677" s="2"/>
      <c r="L677" s="2"/>
      <c r="M677" s="2"/>
      <c r="N677" s="2"/>
      <c r="O677" s="2"/>
      <c r="P677" s="2"/>
      <c r="Q677" s="2"/>
      <c r="R677" s="2"/>
      <c r="S677" s="2"/>
      <c r="T677" s="2"/>
      <c r="U677" s="2"/>
      <c r="V677" s="2"/>
      <c r="W677" s="2"/>
      <c r="X677" s="2"/>
      <c r="Y677" s="2"/>
    </row>
    <row r="678" spans="2:25" ht="15.75" customHeight="1">
      <c r="B678" s="2"/>
      <c r="C678" s="2"/>
      <c r="D678" s="1"/>
      <c r="E678" s="6"/>
      <c r="F678" s="2"/>
      <c r="G678" s="2"/>
      <c r="H678" s="2"/>
      <c r="I678" s="2"/>
      <c r="J678" s="2"/>
      <c r="K678" s="2"/>
      <c r="L678" s="2"/>
      <c r="M678" s="2"/>
      <c r="N678" s="2"/>
      <c r="O678" s="2"/>
      <c r="P678" s="2"/>
      <c r="Q678" s="2"/>
      <c r="R678" s="2"/>
      <c r="S678" s="2"/>
      <c r="T678" s="2"/>
      <c r="U678" s="2"/>
      <c r="V678" s="2"/>
      <c r="W678" s="2"/>
      <c r="X678" s="2"/>
      <c r="Y678" s="2"/>
    </row>
    <row r="679" spans="2:25" ht="15.75" customHeight="1">
      <c r="B679" s="2"/>
      <c r="C679" s="2"/>
      <c r="D679" s="1"/>
      <c r="E679" s="6"/>
      <c r="F679" s="2"/>
      <c r="G679" s="2"/>
      <c r="H679" s="2"/>
      <c r="I679" s="2"/>
      <c r="J679" s="2"/>
      <c r="K679" s="2"/>
      <c r="L679" s="2"/>
      <c r="M679" s="2"/>
      <c r="N679" s="2"/>
      <c r="O679" s="2"/>
      <c r="P679" s="2"/>
      <c r="Q679" s="2"/>
      <c r="R679" s="2"/>
      <c r="S679" s="2"/>
      <c r="T679" s="2"/>
      <c r="U679" s="2"/>
      <c r="V679" s="2"/>
      <c r="W679" s="2"/>
      <c r="X679" s="2"/>
      <c r="Y679" s="2"/>
    </row>
    <row r="680" spans="2:25" ht="15.75" customHeight="1">
      <c r="B680" s="2"/>
      <c r="C680" s="2"/>
      <c r="D680" s="1"/>
      <c r="E680" s="6"/>
      <c r="F680" s="2"/>
      <c r="G680" s="2"/>
      <c r="H680" s="2"/>
      <c r="I680" s="2"/>
      <c r="J680" s="2"/>
      <c r="K680" s="2"/>
      <c r="L680" s="2"/>
      <c r="M680" s="2"/>
      <c r="N680" s="2"/>
      <c r="O680" s="2"/>
      <c r="P680" s="2"/>
      <c r="Q680" s="2"/>
      <c r="R680" s="2"/>
      <c r="S680" s="2"/>
      <c r="T680" s="2"/>
      <c r="U680" s="2"/>
      <c r="V680" s="2"/>
      <c r="W680" s="2"/>
      <c r="X680" s="2"/>
      <c r="Y680" s="2"/>
    </row>
    <row r="681" spans="2:25" ht="15.75" customHeight="1">
      <c r="B681" s="2"/>
      <c r="C681" s="2"/>
      <c r="D681" s="1"/>
      <c r="E681" s="6"/>
      <c r="F681" s="2"/>
      <c r="G681" s="2"/>
      <c r="H681" s="2"/>
      <c r="I681" s="2"/>
      <c r="J681" s="2"/>
      <c r="K681" s="2"/>
      <c r="L681" s="2"/>
      <c r="M681" s="2"/>
      <c r="N681" s="2"/>
      <c r="O681" s="2"/>
      <c r="P681" s="2"/>
      <c r="Q681" s="2"/>
      <c r="R681" s="2"/>
      <c r="S681" s="2"/>
      <c r="T681" s="2"/>
      <c r="U681" s="2"/>
      <c r="V681" s="2"/>
      <c r="W681" s="2"/>
      <c r="X681" s="2"/>
      <c r="Y681" s="2"/>
    </row>
    <row r="682" spans="2:25" ht="15.75" customHeight="1">
      <c r="B682" s="2"/>
      <c r="C682" s="2"/>
      <c r="D682" s="1"/>
      <c r="E682" s="6"/>
      <c r="F682" s="2"/>
      <c r="G682" s="2"/>
      <c r="H682" s="2"/>
      <c r="I682" s="2"/>
      <c r="J682" s="2"/>
      <c r="K682" s="2"/>
      <c r="L682" s="2"/>
      <c r="M682" s="2"/>
      <c r="N682" s="2"/>
      <c r="O682" s="2"/>
      <c r="P682" s="2"/>
      <c r="Q682" s="2"/>
      <c r="R682" s="2"/>
      <c r="S682" s="2"/>
      <c r="T682" s="2"/>
      <c r="U682" s="2"/>
      <c r="V682" s="2"/>
      <c r="W682" s="2"/>
      <c r="X682" s="2"/>
      <c r="Y682" s="2"/>
    </row>
    <row r="683" spans="2:25" ht="15.75" customHeight="1">
      <c r="B683" s="2"/>
      <c r="C683" s="2"/>
      <c r="D683" s="1"/>
      <c r="E683" s="6"/>
      <c r="F683" s="2"/>
      <c r="G683" s="2"/>
      <c r="H683" s="2"/>
      <c r="I683" s="2"/>
      <c r="J683" s="2"/>
      <c r="K683" s="2"/>
      <c r="L683" s="2"/>
      <c r="M683" s="2"/>
      <c r="N683" s="2"/>
      <c r="O683" s="2"/>
      <c r="P683" s="2"/>
      <c r="Q683" s="2"/>
      <c r="R683" s="2"/>
      <c r="S683" s="2"/>
      <c r="T683" s="2"/>
      <c r="U683" s="2"/>
      <c r="V683" s="2"/>
      <c r="W683" s="2"/>
      <c r="X683" s="2"/>
      <c r="Y683" s="2"/>
    </row>
    <row r="684" spans="2:25" ht="15.75" customHeight="1">
      <c r="B684" s="2"/>
      <c r="C684" s="2"/>
      <c r="D684" s="1"/>
      <c r="E684" s="6"/>
      <c r="F684" s="2"/>
      <c r="G684" s="2"/>
      <c r="H684" s="2"/>
      <c r="I684" s="2"/>
      <c r="J684" s="2"/>
      <c r="K684" s="2"/>
      <c r="L684" s="2"/>
      <c r="M684" s="2"/>
      <c r="N684" s="2"/>
      <c r="O684" s="2"/>
      <c r="P684" s="2"/>
      <c r="Q684" s="2"/>
      <c r="R684" s="2"/>
      <c r="S684" s="2"/>
      <c r="T684" s="2"/>
      <c r="U684" s="2"/>
      <c r="V684" s="2"/>
      <c r="W684" s="2"/>
      <c r="X684" s="2"/>
      <c r="Y684" s="2"/>
    </row>
    <row r="685" spans="2:25" ht="15.75" customHeight="1">
      <c r="B685" s="2"/>
      <c r="C685" s="2"/>
      <c r="D685" s="1"/>
      <c r="E685" s="6"/>
      <c r="F685" s="2"/>
      <c r="G685" s="2"/>
      <c r="H685" s="2"/>
      <c r="I685" s="2"/>
      <c r="J685" s="2"/>
      <c r="K685" s="2"/>
      <c r="L685" s="2"/>
      <c r="M685" s="2"/>
      <c r="N685" s="2"/>
      <c r="O685" s="2"/>
      <c r="P685" s="2"/>
      <c r="Q685" s="2"/>
      <c r="R685" s="2"/>
      <c r="S685" s="2"/>
      <c r="T685" s="2"/>
      <c r="U685" s="2"/>
      <c r="V685" s="2"/>
      <c r="W685" s="2"/>
      <c r="X685" s="2"/>
      <c r="Y685" s="2"/>
    </row>
    <row r="686" spans="2:25" ht="15.75" customHeight="1">
      <c r="B686" s="2"/>
      <c r="C686" s="2"/>
      <c r="D686" s="1"/>
      <c r="E686" s="6"/>
      <c r="F686" s="2"/>
      <c r="G686" s="2"/>
      <c r="H686" s="2"/>
      <c r="I686" s="2"/>
      <c r="J686" s="2"/>
      <c r="K686" s="2"/>
      <c r="L686" s="2"/>
      <c r="M686" s="2"/>
      <c r="N686" s="2"/>
      <c r="O686" s="2"/>
      <c r="P686" s="2"/>
      <c r="Q686" s="2"/>
      <c r="R686" s="2"/>
      <c r="S686" s="2"/>
      <c r="T686" s="2"/>
      <c r="U686" s="2"/>
      <c r="V686" s="2"/>
      <c r="W686" s="2"/>
      <c r="X686" s="2"/>
      <c r="Y686" s="2"/>
    </row>
    <row r="687" spans="2:25" ht="15.75" customHeight="1">
      <c r="B687" s="2"/>
      <c r="C687" s="2"/>
      <c r="D687" s="1"/>
      <c r="E687" s="6"/>
      <c r="F687" s="2"/>
      <c r="G687" s="2"/>
      <c r="H687" s="2"/>
      <c r="I687" s="2"/>
      <c r="J687" s="2"/>
      <c r="K687" s="2"/>
      <c r="L687" s="2"/>
      <c r="M687" s="2"/>
      <c r="N687" s="2"/>
      <c r="O687" s="2"/>
      <c r="P687" s="2"/>
      <c r="Q687" s="2"/>
      <c r="R687" s="2"/>
      <c r="S687" s="2"/>
      <c r="T687" s="2"/>
      <c r="U687" s="2"/>
      <c r="V687" s="2"/>
      <c r="W687" s="2"/>
      <c r="X687" s="2"/>
      <c r="Y687" s="2"/>
    </row>
    <row r="688" spans="2:25" ht="15.75" customHeight="1">
      <c r="B688" s="2"/>
      <c r="C688" s="2"/>
      <c r="D688" s="1"/>
      <c r="E688" s="6"/>
      <c r="F688" s="2"/>
      <c r="G688" s="2"/>
      <c r="H688" s="2"/>
      <c r="I688" s="2"/>
      <c r="J688" s="2"/>
      <c r="K688" s="2"/>
      <c r="L688" s="2"/>
      <c r="M688" s="2"/>
      <c r="N688" s="2"/>
      <c r="O688" s="2"/>
      <c r="P688" s="2"/>
      <c r="Q688" s="2"/>
      <c r="R688" s="2"/>
      <c r="S688" s="2"/>
      <c r="T688" s="2"/>
      <c r="U688" s="2"/>
      <c r="V688" s="2"/>
      <c r="W688" s="2"/>
      <c r="X688" s="2"/>
      <c r="Y688" s="2"/>
    </row>
    <row r="689" spans="2:25" ht="15.75" customHeight="1">
      <c r="B689" s="2"/>
      <c r="C689" s="2"/>
      <c r="D689" s="1"/>
      <c r="E689" s="6"/>
      <c r="F689" s="2"/>
      <c r="G689" s="2"/>
      <c r="H689" s="2"/>
      <c r="I689" s="2"/>
      <c r="J689" s="2"/>
      <c r="K689" s="2"/>
      <c r="L689" s="2"/>
      <c r="M689" s="2"/>
      <c r="N689" s="2"/>
      <c r="O689" s="2"/>
      <c r="P689" s="2"/>
      <c r="Q689" s="2"/>
      <c r="R689" s="2"/>
      <c r="S689" s="2"/>
      <c r="T689" s="2"/>
      <c r="U689" s="2"/>
      <c r="V689" s="2"/>
      <c r="W689" s="2"/>
      <c r="X689" s="2"/>
      <c r="Y689" s="2"/>
    </row>
    <row r="690" spans="2:25" ht="15.75" customHeight="1">
      <c r="B690" s="2"/>
      <c r="C690" s="2"/>
      <c r="D690" s="1"/>
      <c r="E690" s="6"/>
      <c r="F690" s="2"/>
      <c r="G690" s="2"/>
      <c r="H690" s="2"/>
      <c r="I690" s="2"/>
      <c r="J690" s="2"/>
      <c r="K690" s="2"/>
      <c r="L690" s="2"/>
      <c r="M690" s="2"/>
      <c r="N690" s="2"/>
      <c r="O690" s="2"/>
      <c r="P690" s="2"/>
      <c r="Q690" s="2"/>
      <c r="R690" s="2"/>
      <c r="S690" s="2"/>
      <c r="T690" s="2"/>
      <c r="U690" s="2"/>
      <c r="V690" s="2"/>
      <c r="W690" s="2"/>
      <c r="X690" s="2"/>
      <c r="Y690" s="2"/>
    </row>
    <row r="691" spans="2:25" ht="15.75" customHeight="1">
      <c r="B691" s="2"/>
      <c r="C691" s="2"/>
      <c r="D691" s="1"/>
      <c r="E691" s="6"/>
      <c r="F691" s="2"/>
      <c r="G691" s="2"/>
      <c r="H691" s="2"/>
      <c r="I691" s="2"/>
      <c r="J691" s="2"/>
      <c r="K691" s="2"/>
      <c r="L691" s="2"/>
      <c r="M691" s="2"/>
      <c r="N691" s="2"/>
      <c r="O691" s="2"/>
      <c r="P691" s="2"/>
      <c r="Q691" s="2"/>
      <c r="R691" s="2"/>
      <c r="S691" s="2"/>
      <c r="T691" s="2"/>
      <c r="U691" s="2"/>
      <c r="V691" s="2"/>
      <c r="W691" s="2"/>
      <c r="X691" s="2"/>
      <c r="Y691" s="2"/>
    </row>
    <row r="692" spans="2:25" ht="15.75" customHeight="1">
      <c r="B692" s="2"/>
      <c r="C692" s="2"/>
      <c r="D692" s="1"/>
      <c r="E692" s="6"/>
      <c r="F692" s="2"/>
      <c r="G692" s="2"/>
      <c r="H692" s="2"/>
      <c r="I692" s="2"/>
      <c r="J692" s="2"/>
      <c r="K692" s="2"/>
      <c r="L692" s="2"/>
      <c r="M692" s="2"/>
      <c r="N692" s="2"/>
      <c r="O692" s="2"/>
      <c r="P692" s="2"/>
      <c r="Q692" s="2"/>
      <c r="R692" s="2"/>
      <c r="S692" s="2"/>
      <c r="T692" s="2"/>
      <c r="U692" s="2"/>
      <c r="V692" s="2"/>
      <c r="W692" s="2"/>
      <c r="X692" s="2"/>
      <c r="Y692" s="2"/>
    </row>
    <row r="693" spans="2:25" ht="15.75" customHeight="1">
      <c r="B693" s="2"/>
      <c r="C693" s="2"/>
      <c r="D693" s="1"/>
      <c r="E693" s="6"/>
      <c r="F693" s="2"/>
      <c r="G693" s="2"/>
      <c r="H693" s="2"/>
      <c r="I693" s="2"/>
      <c r="J693" s="2"/>
      <c r="K693" s="2"/>
      <c r="L693" s="2"/>
      <c r="M693" s="2"/>
      <c r="N693" s="2"/>
      <c r="O693" s="2"/>
      <c r="P693" s="2"/>
      <c r="Q693" s="2"/>
      <c r="R693" s="2"/>
      <c r="S693" s="2"/>
      <c r="T693" s="2"/>
      <c r="U693" s="2"/>
      <c r="V693" s="2"/>
      <c r="W693" s="2"/>
      <c r="X693" s="2"/>
      <c r="Y693" s="2"/>
    </row>
    <row r="694" spans="2:25" ht="15.75" customHeight="1">
      <c r="B694" s="2"/>
      <c r="C694" s="2"/>
      <c r="D694" s="1"/>
      <c r="E694" s="6"/>
      <c r="F694" s="2"/>
      <c r="G694" s="2"/>
      <c r="H694" s="2"/>
      <c r="I694" s="2"/>
      <c r="J694" s="2"/>
      <c r="K694" s="2"/>
      <c r="L694" s="2"/>
      <c r="M694" s="2"/>
      <c r="N694" s="2"/>
      <c r="O694" s="2"/>
      <c r="P694" s="2"/>
      <c r="Q694" s="2"/>
      <c r="R694" s="2"/>
      <c r="S694" s="2"/>
      <c r="T694" s="2"/>
      <c r="U694" s="2"/>
      <c r="V694" s="2"/>
      <c r="W694" s="2"/>
      <c r="X694" s="2"/>
      <c r="Y694" s="2"/>
    </row>
    <row r="695" spans="2:25" ht="15.75" customHeight="1">
      <c r="B695" s="2"/>
      <c r="C695" s="2"/>
      <c r="D695" s="1"/>
      <c r="E695" s="6"/>
      <c r="F695" s="2"/>
      <c r="G695" s="2"/>
      <c r="H695" s="2"/>
      <c r="I695" s="2"/>
      <c r="J695" s="2"/>
      <c r="K695" s="2"/>
      <c r="L695" s="2"/>
      <c r="M695" s="2"/>
      <c r="N695" s="2"/>
      <c r="O695" s="2"/>
      <c r="P695" s="2"/>
      <c r="Q695" s="2"/>
      <c r="R695" s="2"/>
      <c r="S695" s="2"/>
      <c r="T695" s="2"/>
      <c r="U695" s="2"/>
      <c r="V695" s="2"/>
      <c r="W695" s="2"/>
      <c r="X695" s="2"/>
      <c r="Y695" s="2"/>
    </row>
    <row r="696" spans="2:25" ht="15.75" customHeight="1">
      <c r="B696" s="2"/>
      <c r="C696" s="2"/>
      <c r="D696" s="1"/>
      <c r="E696" s="6"/>
      <c r="F696" s="2"/>
      <c r="G696" s="2"/>
      <c r="H696" s="2"/>
      <c r="I696" s="2"/>
      <c r="J696" s="2"/>
      <c r="K696" s="2"/>
      <c r="L696" s="2"/>
      <c r="M696" s="2"/>
      <c r="N696" s="2"/>
      <c r="O696" s="2"/>
      <c r="P696" s="2"/>
      <c r="Q696" s="2"/>
      <c r="R696" s="2"/>
      <c r="S696" s="2"/>
      <c r="T696" s="2"/>
      <c r="U696" s="2"/>
      <c r="V696" s="2"/>
      <c r="W696" s="2"/>
      <c r="X696" s="2"/>
      <c r="Y696" s="2"/>
    </row>
    <row r="697" spans="2:25" ht="15.75" customHeight="1">
      <c r="B697" s="2"/>
      <c r="C697" s="2"/>
      <c r="D697" s="1"/>
      <c r="E697" s="6"/>
      <c r="F697" s="2"/>
      <c r="G697" s="2"/>
      <c r="H697" s="2"/>
      <c r="I697" s="2"/>
      <c r="J697" s="2"/>
      <c r="K697" s="2"/>
      <c r="L697" s="2"/>
      <c r="M697" s="2"/>
      <c r="N697" s="2"/>
      <c r="O697" s="2"/>
      <c r="P697" s="2"/>
      <c r="Q697" s="2"/>
      <c r="R697" s="2"/>
      <c r="S697" s="2"/>
      <c r="T697" s="2"/>
      <c r="U697" s="2"/>
      <c r="V697" s="2"/>
      <c r="W697" s="2"/>
      <c r="X697" s="2"/>
      <c r="Y697" s="2"/>
    </row>
    <row r="698" spans="2:25" ht="15.75" customHeight="1">
      <c r="B698" s="2"/>
      <c r="C698" s="2"/>
      <c r="D698" s="1"/>
      <c r="E698" s="6"/>
      <c r="F698" s="2"/>
      <c r="G698" s="2"/>
      <c r="H698" s="2"/>
      <c r="I698" s="2"/>
      <c r="J698" s="2"/>
      <c r="K698" s="2"/>
      <c r="L698" s="2"/>
      <c r="M698" s="2"/>
      <c r="N698" s="2"/>
      <c r="O698" s="2"/>
      <c r="P698" s="2"/>
      <c r="Q698" s="2"/>
      <c r="R698" s="2"/>
      <c r="S698" s="2"/>
      <c r="T698" s="2"/>
      <c r="U698" s="2"/>
      <c r="V698" s="2"/>
      <c r="W698" s="2"/>
      <c r="X698" s="2"/>
      <c r="Y698" s="2"/>
    </row>
    <row r="699" spans="2:25" ht="15.75" customHeight="1">
      <c r="B699" s="2"/>
      <c r="C699" s="2"/>
      <c r="D699" s="1"/>
      <c r="E699" s="6"/>
      <c r="F699" s="2"/>
      <c r="G699" s="2"/>
      <c r="H699" s="2"/>
      <c r="I699" s="2"/>
      <c r="J699" s="2"/>
      <c r="K699" s="2"/>
      <c r="L699" s="2"/>
      <c r="M699" s="2"/>
      <c r="N699" s="2"/>
      <c r="O699" s="2"/>
      <c r="P699" s="2"/>
      <c r="Q699" s="2"/>
      <c r="R699" s="2"/>
      <c r="S699" s="2"/>
      <c r="T699" s="2"/>
      <c r="U699" s="2"/>
      <c r="V699" s="2"/>
      <c r="W699" s="2"/>
      <c r="X699" s="2"/>
      <c r="Y699" s="2"/>
    </row>
    <row r="700" spans="2:25" ht="15.75" customHeight="1">
      <c r="B700" s="2"/>
      <c r="C700" s="2"/>
      <c r="D700" s="1"/>
      <c r="E700" s="6"/>
      <c r="F700" s="2"/>
      <c r="G700" s="2"/>
      <c r="H700" s="2"/>
      <c r="I700" s="2"/>
      <c r="J700" s="2"/>
      <c r="K700" s="2"/>
      <c r="L700" s="2"/>
      <c r="M700" s="2"/>
      <c r="N700" s="2"/>
      <c r="O700" s="2"/>
      <c r="P700" s="2"/>
      <c r="Q700" s="2"/>
      <c r="R700" s="2"/>
      <c r="S700" s="2"/>
      <c r="T700" s="2"/>
      <c r="U700" s="2"/>
      <c r="V700" s="2"/>
      <c r="W700" s="2"/>
      <c r="X700" s="2"/>
      <c r="Y700" s="2"/>
    </row>
    <row r="701" spans="2:25" ht="15.75" customHeight="1">
      <c r="B701" s="2"/>
      <c r="C701" s="2"/>
      <c r="D701" s="1"/>
      <c r="E701" s="6"/>
      <c r="F701" s="2"/>
      <c r="G701" s="2"/>
      <c r="H701" s="2"/>
      <c r="I701" s="2"/>
      <c r="J701" s="2"/>
      <c r="K701" s="2"/>
      <c r="L701" s="2"/>
      <c r="M701" s="2"/>
      <c r="N701" s="2"/>
      <c r="O701" s="2"/>
      <c r="P701" s="2"/>
      <c r="Q701" s="2"/>
      <c r="R701" s="2"/>
      <c r="S701" s="2"/>
      <c r="T701" s="2"/>
      <c r="U701" s="2"/>
      <c r="V701" s="2"/>
      <c r="W701" s="2"/>
      <c r="X701" s="2"/>
      <c r="Y701" s="2"/>
    </row>
    <row r="702" spans="2:25" ht="15.75" customHeight="1">
      <c r="B702" s="2"/>
      <c r="C702" s="2"/>
      <c r="D702" s="1"/>
      <c r="E702" s="6"/>
      <c r="F702" s="2"/>
      <c r="G702" s="2"/>
      <c r="H702" s="2"/>
      <c r="I702" s="2"/>
      <c r="J702" s="2"/>
      <c r="K702" s="2"/>
      <c r="L702" s="2"/>
      <c r="M702" s="2"/>
      <c r="N702" s="2"/>
      <c r="O702" s="2"/>
      <c r="P702" s="2"/>
      <c r="Q702" s="2"/>
      <c r="R702" s="2"/>
      <c r="S702" s="2"/>
      <c r="T702" s="2"/>
      <c r="U702" s="2"/>
      <c r="V702" s="2"/>
      <c r="W702" s="2"/>
      <c r="X702" s="2"/>
      <c r="Y702" s="2"/>
    </row>
    <row r="703" spans="2:25" ht="15.75" customHeight="1">
      <c r="B703" s="2"/>
      <c r="C703" s="2"/>
      <c r="D703" s="1"/>
      <c r="E703" s="6"/>
      <c r="F703" s="2"/>
      <c r="G703" s="2"/>
      <c r="H703" s="2"/>
      <c r="I703" s="2"/>
      <c r="J703" s="2"/>
      <c r="K703" s="2"/>
      <c r="L703" s="2"/>
      <c r="M703" s="2"/>
      <c r="N703" s="2"/>
      <c r="O703" s="2"/>
      <c r="P703" s="2"/>
      <c r="Q703" s="2"/>
      <c r="R703" s="2"/>
      <c r="S703" s="2"/>
      <c r="T703" s="2"/>
      <c r="U703" s="2"/>
      <c r="V703" s="2"/>
      <c r="W703" s="2"/>
      <c r="X703" s="2"/>
      <c r="Y703" s="2"/>
    </row>
    <row r="704" spans="2:25" ht="15.75" customHeight="1">
      <c r="B704" s="2"/>
      <c r="C704" s="2"/>
      <c r="D704" s="1"/>
      <c r="E704" s="6"/>
      <c r="F704" s="2"/>
      <c r="G704" s="2"/>
      <c r="H704" s="2"/>
      <c r="I704" s="2"/>
      <c r="J704" s="2"/>
      <c r="K704" s="2"/>
      <c r="L704" s="2"/>
      <c r="M704" s="2"/>
      <c r="N704" s="2"/>
      <c r="O704" s="2"/>
      <c r="P704" s="2"/>
      <c r="Q704" s="2"/>
      <c r="R704" s="2"/>
      <c r="S704" s="2"/>
      <c r="T704" s="2"/>
      <c r="U704" s="2"/>
      <c r="V704" s="2"/>
      <c r="W704" s="2"/>
      <c r="X704" s="2"/>
      <c r="Y704" s="2"/>
    </row>
    <row r="705" spans="2:25" ht="15.75" customHeight="1">
      <c r="B705" s="2"/>
      <c r="C705" s="2"/>
      <c r="D705" s="1"/>
      <c r="E705" s="6"/>
      <c r="F705" s="2"/>
      <c r="G705" s="2"/>
      <c r="H705" s="2"/>
      <c r="I705" s="2"/>
      <c r="J705" s="2"/>
      <c r="K705" s="2"/>
      <c r="L705" s="2"/>
      <c r="M705" s="2"/>
      <c r="N705" s="2"/>
      <c r="O705" s="2"/>
      <c r="P705" s="2"/>
      <c r="Q705" s="2"/>
      <c r="R705" s="2"/>
      <c r="S705" s="2"/>
      <c r="T705" s="2"/>
      <c r="U705" s="2"/>
      <c r="V705" s="2"/>
      <c r="W705" s="2"/>
      <c r="X705" s="2"/>
      <c r="Y705" s="2"/>
    </row>
    <row r="706" spans="2:25" ht="15.75" customHeight="1">
      <c r="B706" s="2"/>
      <c r="C706" s="2"/>
      <c r="D706" s="1"/>
      <c r="E706" s="6"/>
      <c r="F706" s="2"/>
      <c r="G706" s="2"/>
      <c r="H706" s="2"/>
      <c r="I706" s="2"/>
      <c r="J706" s="2"/>
      <c r="K706" s="2"/>
      <c r="L706" s="2"/>
      <c r="M706" s="2"/>
      <c r="N706" s="2"/>
      <c r="O706" s="2"/>
      <c r="P706" s="2"/>
      <c r="Q706" s="2"/>
      <c r="R706" s="2"/>
      <c r="S706" s="2"/>
      <c r="T706" s="2"/>
      <c r="U706" s="2"/>
      <c r="V706" s="2"/>
      <c r="W706" s="2"/>
      <c r="X706" s="2"/>
      <c r="Y706" s="2"/>
    </row>
    <row r="707" spans="2:25" ht="15.75" customHeight="1">
      <c r="B707" s="2"/>
      <c r="C707" s="2"/>
      <c r="D707" s="1"/>
      <c r="E707" s="6"/>
      <c r="F707" s="2"/>
      <c r="G707" s="2"/>
      <c r="H707" s="2"/>
      <c r="I707" s="2"/>
      <c r="J707" s="2"/>
      <c r="K707" s="2"/>
      <c r="L707" s="2"/>
      <c r="M707" s="2"/>
      <c r="N707" s="2"/>
      <c r="O707" s="2"/>
      <c r="P707" s="2"/>
      <c r="Q707" s="2"/>
      <c r="R707" s="2"/>
      <c r="S707" s="2"/>
      <c r="T707" s="2"/>
      <c r="U707" s="2"/>
      <c r="V707" s="2"/>
      <c r="W707" s="2"/>
      <c r="X707" s="2"/>
      <c r="Y707" s="2"/>
    </row>
    <row r="708" spans="2:25" ht="15.75" customHeight="1">
      <c r="B708" s="2"/>
      <c r="C708" s="2"/>
      <c r="D708" s="1"/>
      <c r="E708" s="6"/>
      <c r="F708" s="2"/>
      <c r="G708" s="2"/>
      <c r="H708" s="2"/>
      <c r="I708" s="2"/>
      <c r="J708" s="2"/>
      <c r="K708" s="2"/>
      <c r="L708" s="2"/>
      <c r="M708" s="2"/>
      <c r="N708" s="2"/>
      <c r="O708" s="2"/>
      <c r="P708" s="2"/>
      <c r="Q708" s="2"/>
      <c r="R708" s="2"/>
      <c r="S708" s="2"/>
      <c r="T708" s="2"/>
      <c r="U708" s="2"/>
      <c r="V708" s="2"/>
      <c r="W708" s="2"/>
      <c r="X708" s="2"/>
      <c r="Y708" s="2"/>
    </row>
    <row r="709" spans="2:25" ht="15.75" customHeight="1">
      <c r="B709" s="2"/>
      <c r="C709" s="2"/>
      <c r="D709" s="1"/>
      <c r="E709" s="6"/>
      <c r="F709" s="2"/>
      <c r="G709" s="2"/>
      <c r="H709" s="2"/>
      <c r="I709" s="2"/>
      <c r="J709" s="2"/>
      <c r="K709" s="2"/>
      <c r="L709" s="2"/>
      <c r="M709" s="2"/>
      <c r="N709" s="2"/>
      <c r="O709" s="2"/>
      <c r="P709" s="2"/>
      <c r="Q709" s="2"/>
      <c r="R709" s="2"/>
      <c r="S709" s="2"/>
      <c r="T709" s="2"/>
      <c r="U709" s="2"/>
      <c r="V709" s="2"/>
      <c r="W709" s="2"/>
      <c r="X709" s="2"/>
      <c r="Y709" s="2"/>
    </row>
    <row r="710" spans="2:25" ht="15.75" customHeight="1">
      <c r="B710" s="2"/>
      <c r="C710" s="2"/>
      <c r="D710" s="1"/>
      <c r="E710" s="6"/>
      <c r="F710" s="2"/>
      <c r="G710" s="2"/>
      <c r="H710" s="2"/>
      <c r="I710" s="2"/>
      <c r="J710" s="2"/>
      <c r="K710" s="2"/>
      <c r="L710" s="2"/>
      <c r="M710" s="2"/>
      <c r="N710" s="2"/>
      <c r="O710" s="2"/>
      <c r="P710" s="2"/>
      <c r="Q710" s="2"/>
      <c r="R710" s="2"/>
      <c r="S710" s="2"/>
      <c r="T710" s="2"/>
      <c r="U710" s="2"/>
      <c r="V710" s="2"/>
      <c r="W710" s="2"/>
      <c r="X710" s="2"/>
      <c r="Y710" s="2"/>
    </row>
    <row r="711" spans="2:25" ht="15.75" customHeight="1">
      <c r="B711" s="2"/>
      <c r="C711" s="2"/>
      <c r="D711" s="1"/>
      <c r="E711" s="6"/>
      <c r="F711" s="2"/>
      <c r="G711" s="2"/>
      <c r="H711" s="2"/>
      <c r="I711" s="2"/>
      <c r="J711" s="2"/>
      <c r="K711" s="2"/>
      <c r="L711" s="2"/>
      <c r="M711" s="2"/>
      <c r="N711" s="2"/>
      <c r="O711" s="2"/>
      <c r="P711" s="2"/>
      <c r="Q711" s="2"/>
      <c r="R711" s="2"/>
      <c r="S711" s="2"/>
      <c r="T711" s="2"/>
      <c r="U711" s="2"/>
      <c r="V711" s="2"/>
      <c r="W711" s="2"/>
      <c r="X711" s="2"/>
      <c r="Y711" s="2"/>
    </row>
    <row r="712" spans="2:25" ht="15.75" customHeight="1">
      <c r="B712" s="2"/>
      <c r="C712" s="2"/>
      <c r="D712" s="1"/>
      <c r="E712" s="6"/>
      <c r="F712" s="2"/>
      <c r="G712" s="2"/>
      <c r="H712" s="2"/>
      <c r="I712" s="2"/>
      <c r="J712" s="2"/>
      <c r="K712" s="2"/>
      <c r="L712" s="2"/>
      <c r="M712" s="2"/>
      <c r="N712" s="2"/>
      <c r="O712" s="2"/>
      <c r="P712" s="2"/>
      <c r="Q712" s="2"/>
      <c r="R712" s="2"/>
      <c r="S712" s="2"/>
      <c r="T712" s="2"/>
      <c r="U712" s="2"/>
      <c r="V712" s="2"/>
      <c r="W712" s="2"/>
      <c r="X712" s="2"/>
      <c r="Y712" s="2"/>
    </row>
    <row r="713" spans="2:25" ht="15.75" customHeight="1">
      <c r="B713" s="2"/>
      <c r="C713" s="2"/>
      <c r="D713" s="1"/>
      <c r="E713" s="6"/>
      <c r="F713" s="2"/>
      <c r="G713" s="2"/>
      <c r="H713" s="2"/>
      <c r="I713" s="2"/>
      <c r="J713" s="2"/>
      <c r="K713" s="2"/>
      <c r="L713" s="2"/>
      <c r="M713" s="2"/>
      <c r="N713" s="2"/>
      <c r="O713" s="2"/>
      <c r="P713" s="2"/>
      <c r="Q713" s="2"/>
      <c r="R713" s="2"/>
      <c r="S713" s="2"/>
      <c r="T713" s="2"/>
      <c r="U713" s="2"/>
      <c r="V713" s="2"/>
      <c r="W713" s="2"/>
      <c r="X713" s="2"/>
      <c r="Y713" s="2"/>
    </row>
    <row r="714" spans="2:25" ht="15.75" customHeight="1">
      <c r="B714" s="2"/>
      <c r="C714" s="2"/>
      <c r="D714" s="1"/>
      <c r="E714" s="6"/>
      <c r="F714" s="2"/>
      <c r="G714" s="2"/>
      <c r="H714" s="2"/>
      <c r="I714" s="2"/>
      <c r="J714" s="2"/>
      <c r="K714" s="2"/>
      <c r="L714" s="2"/>
      <c r="M714" s="2"/>
      <c r="N714" s="2"/>
      <c r="O714" s="2"/>
      <c r="P714" s="2"/>
      <c r="Q714" s="2"/>
      <c r="R714" s="2"/>
      <c r="S714" s="2"/>
      <c r="T714" s="2"/>
      <c r="U714" s="2"/>
      <c r="V714" s="2"/>
      <c r="W714" s="2"/>
      <c r="X714" s="2"/>
      <c r="Y714" s="2"/>
    </row>
    <row r="715" spans="2:25" ht="15.75" customHeight="1">
      <c r="B715" s="2"/>
      <c r="C715" s="2"/>
      <c r="D715" s="1"/>
      <c r="E715" s="6"/>
      <c r="F715" s="2"/>
      <c r="G715" s="2"/>
      <c r="H715" s="2"/>
      <c r="I715" s="2"/>
      <c r="J715" s="2"/>
      <c r="K715" s="2"/>
      <c r="L715" s="2"/>
      <c r="M715" s="2"/>
      <c r="N715" s="2"/>
      <c r="O715" s="2"/>
      <c r="P715" s="2"/>
      <c r="Q715" s="2"/>
      <c r="R715" s="2"/>
      <c r="S715" s="2"/>
      <c r="T715" s="2"/>
      <c r="U715" s="2"/>
      <c r="V715" s="2"/>
      <c r="W715" s="2"/>
      <c r="X715" s="2"/>
      <c r="Y715" s="2"/>
    </row>
    <row r="716" spans="2:25" ht="15.75" customHeight="1">
      <c r="B716" s="2"/>
      <c r="C716" s="2"/>
      <c r="D716" s="1"/>
      <c r="E716" s="6"/>
      <c r="F716" s="2"/>
      <c r="G716" s="2"/>
      <c r="H716" s="2"/>
      <c r="I716" s="2"/>
      <c r="J716" s="2"/>
      <c r="K716" s="2"/>
      <c r="L716" s="2"/>
      <c r="M716" s="2"/>
      <c r="N716" s="2"/>
      <c r="O716" s="2"/>
      <c r="P716" s="2"/>
      <c r="Q716" s="2"/>
      <c r="R716" s="2"/>
      <c r="S716" s="2"/>
      <c r="T716" s="2"/>
      <c r="U716" s="2"/>
      <c r="V716" s="2"/>
      <c r="W716" s="2"/>
      <c r="X716" s="2"/>
      <c r="Y716" s="2"/>
    </row>
    <row r="717" spans="2:25" ht="15.75" customHeight="1">
      <c r="B717" s="2"/>
      <c r="C717" s="2"/>
      <c r="D717" s="1"/>
      <c r="E717" s="6"/>
      <c r="F717" s="2"/>
      <c r="G717" s="2"/>
      <c r="H717" s="2"/>
      <c r="I717" s="2"/>
      <c r="J717" s="2"/>
      <c r="K717" s="2"/>
      <c r="L717" s="2"/>
      <c r="M717" s="2"/>
      <c r="N717" s="2"/>
      <c r="O717" s="2"/>
      <c r="P717" s="2"/>
      <c r="Q717" s="2"/>
      <c r="R717" s="2"/>
      <c r="S717" s="2"/>
      <c r="T717" s="2"/>
      <c r="U717" s="2"/>
      <c r="V717" s="2"/>
      <c r="W717" s="2"/>
      <c r="X717" s="2"/>
      <c r="Y717" s="2"/>
    </row>
    <row r="718" spans="2:25" ht="15.75" customHeight="1">
      <c r="B718" s="2"/>
      <c r="C718" s="2"/>
      <c r="D718" s="1"/>
      <c r="E718" s="6"/>
      <c r="F718" s="2"/>
      <c r="G718" s="2"/>
      <c r="H718" s="2"/>
      <c r="I718" s="2"/>
      <c r="J718" s="2"/>
      <c r="K718" s="2"/>
      <c r="L718" s="2"/>
      <c r="M718" s="2"/>
      <c r="N718" s="2"/>
      <c r="O718" s="2"/>
      <c r="P718" s="2"/>
      <c r="Q718" s="2"/>
      <c r="R718" s="2"/>
      <c r="S718" s="2"/>
      <c r="T718" s="2"/>
      <c r="U718" s="2"/>
      <c r="V718" s="2"/>
      <c r="W718" s="2"/>
      <c r="X718" s="2"/>
      <c r="Y718" s="2"/>
    </row>
    <row r="719" spans="2:25" ht="15.75" customHeight="1">
      <c r="B719" s="2"/>
      <c r="C719" s="2"/>
      <c r="D719" s="1"/>
      <c r="E719" s="6"/>
      <c r="F719" s="2"/>
      <c r="G719" s="2"/>
      <c r="H719" s="2"/>
      <c r="I719" s="2"/>
      <c r="J719" s="2"/>
      <c r="K719" s="2"/>
      <c r="L719" s="2"/>
      <c r="M719" s="2"/>
      <c r="N719" s="2"/>
      <c r="O719" s="2"/>
      <c r="P719" s="2"/>
      <c r="Q719" s="2"/>
      <c r="R719" s="2"/>
      <c r="S719" s="2"/>
      <c r="T719" s="2"/>
      <c r="U719" s="2"/>
      <c r="V719" s="2"/>
      <c r="W719" s="2"/>
      <c r="X719" s="2"/>
      <c r="Y719" s="2"/>
    </row>
    <row r="720" spans="2:25" ht="15.75" customHeight="1">
      <c r="B720" s="2"/>
      <c r="C720" s="2"/>
      <c r="D720" s="1"/>
      <c r="E720" s="6"/>
      <c r="F720" s="2"/>
      <c r="G720" s="2"/>
      <c r="H720" s="2"/>
      <c r="I720" s="2"/>
      <c r="J720" s="2"/>
      <c r="K720" s="2"/>
      <c r="L720" s="2"/>
      <c r="M720" s="2"/>
      <c r="N720" s="2"/>
      <c r="O720" s="2"/>
      <c r="P720" s="2"/>
      <c r="Q720" s="2"/>
      <c r="R720" s="2"/>
      <c r="S720" s="2"/>
      <c r="T720" s="2"/>
      <c r="U720" s="2"/>
      <c r="V720" s="2"/>
      <c r="W720" s="2"/>
      <c r="X720" s="2"/>
      <c r="Y720" s="2"/>
    </row>
    <row r="721" spans="2:25" ht="15.75" customHeight="1">
      <c r="B721" s="2"/>
      <c r="C721" s="2"/>
      <c r="D721" s="1"/>
      <c r="E721" s="6"/>
      <c r="F721" s="2"/>
      <c r="G721" s="2"/>
      <c r="H721" s="2"/>
      <c r="I721" s="2"/>
      <c r="J721" s="2"/>
      <c r="K721" s="2"/>
      <c r="L721" s="2"/>
      <c r="M721" s="2"/>
      <c r="N721" s="2"/>
      <c r="O721" s="2"/>
      <c r="P721" s="2"/>
      <c r="Q721" s="2"/>
      <c r="R721" s="2"/>
      <c r="S721" s="2"/>
      <c r="T721" s="2"/>
      <c r="U721" s="2"/>
      <c r="V721" s="2"/>
      <c r="W721" s="2"/>
      <c r="X721" s="2"/>
      <c r="Y721" s="2"/>
    </row>
    <row r="722" spans="2:25" ht="15.75" customHeight="1">
      <c r="B722" s="2"/>
      <c r="C722" s="2"/>
      <c r="D722" s="1"/>
      <c r="E722" s="6"/>
      <c r="F722" s="2"/>
      <c r="G722" s="2"/>
      <c r="H722" s="2"/>
      <c r="I722" s="2"/>
      <c r="J722" s="2"/>
      <c r="K722" s="2"/>
      <c r="L722" s="2"/>
      <c r="M722" s="2"/>
      <c r="N722" s="2"/>
      <c r="O722" s="2"/>
      <c r="P722" s="2"/>
      <c r="Q722" s="2"/>
      <c r="R722" s="2"/>
      <c r="S722" s="2"/>
      <c r="T722" s="2"/>
      <c r="U722" s="2"/>
      <c r="V722" s="2"/>
      <c r="W722" s="2"/>
      <c r="X722" s="2"/>
      <c r="Y722" s="2"/>
    </row>
    <row r="723" spans="2:25" ht="15.75" customHeight="1">
      <c r="B723" s="2"/>
      <c r="C723" s="2"/>
      <c r="D723" s="1"/>
      <c r="E723" s="6"/>
      <c r="F723" s="2"/>
      <c r="G723" s="2"/>
      <c r="H723" s="2"/>
      <c r="I723" s="2"/>
      <c r="J723" s="2"/>
      <c r="K723" s="2"/>
      <c r="L723" s="2"/>
      <c r="M723" s="2"/>
      <c r="N723" s="2"/>
      <c r="O723" s="2"/>
      <c r="P723" s="2"/>
      <c r="Q723" s="2"/>
      <c r="R723" s="2"/>
      <c r="S723" s="2"/>
      <c r="T723" s="2"/>
      <c r="U723" s="2"/>
      <c r="V723" s="2"/>
      <c r="W723" s="2"/>
      <c r="X723" s="2"/>
      <c r="Y723" s="2"/>
    </row>
    <row r="724" spans="2:25" ht="15.75" customHeight="1">
      <c r="B724" s="2"/>
      <c r="C724" s="2"/>
      <c r="D724" s="1"/>
      <c r="E724" s="6"/>
      <c r="F724" s="2"/>
      <c r="G724" s="2"/>
      <c r="H724" s="2"/>
      <c r="I724" s="2"/>
      <c r="J724" s="2"/>
      <c r="K724" s="2"/>
      <c r="L724" s="2"/>
      <c r="M724" s="2"/>
      <c r="N724" s="2"/>
      <c r="O724" s="2"/>
      <c r="P724" s="2"/>
      <c r="Q724" s="2"/>
      <c r="R724" s="2"/>
      <c r="S724" s="2"/>
      <c r="T724" s="2"/>
      <c r="U724" s="2"/>
      <c r="V724" s="2"/>
      <c r="W724" s="2"/>
      <c r="X724" s="2"/>
      <c r="Y724" s="2"/>
    </row>
    <row r="725" spans="2:25" ht="15.75" customHeight="1">
      <c r="B725" s="2"/>
      <c r="C725" s="2"/>
      <c r="D725" s="1"/>
      <c r="E725" s="6"/>
      <c r="F725" s="2"/>
      <c r="G725" s="2"/>
      <c r="H725" s="2"/>
      <c r="I725" s="2"/>
      <c r="J725" s="2"/>
      <c r="K725" s="2"/>
      <c r="L725" s="2"/>
      <c r="M725" s="2"/>
      <c r="N725" s="2"/>
      <c r="O725" s="2"/>
      <c r="P725" s="2"/>
      <c r="Q725" s="2"/>
      <c r="R725" s="2"/>
      <c r="S725" s="2"/>
      <c r="T725" s="2"/>
      <c r="U725" s="2"/>
      <c r="V725" s="2"/>
      <c r="W725" s="2"/>
      <c r="X725" s="2"/>
      <c r="Y725" s="2"/>
    </row>
    <row r="726" spans="2:25" ht="15.75" customHeight="1">
      <c r="B726" s="2"/>
      <c r="C726" s="2"/>
      <c r="D726" s="1"/>
      <c r="E726" s="6"/>
      <c r="F726" s="2"/>
      <c r="G726" s="2"/>
      <c r="H726" s="2"/>
      <c r="I726" s="2"/>
      <c r="J726" s="2"/>
      <c r="K726" s="2"/>
      <c r="L726" s="2"/>
      <c r="M726" s="2"/>
      <c r="N726" s="2"/>
      <c r="O726" s="2"/>
      <c r="P726" s="2"/>
      <c r="Q726" s="2"/>
      <c r="R726" s="2"/>
      <c r="S726" s="2"/>
      <c r="T726" s="2"/>
      <c r="U726" s="2"/>
      <c r="V726" s="2"/>
      <c r="W726" s="2"/>
      <c r="X726" s="2"/>
      <c r="Y726" s="2"/>
    </row>
    <row r="727" spans="2:25" ht="15.75" customHeight="1">
      <c r="B727" s="2"/>
      <c r="C727" s="2"/>
      <c r="D727" s="1"/>
      <c r="E727" s="6"/>
      <c r="F727" s="2"/>
      <c r="G727" s="2"/>
      <c r="H727" s="2"/>
      <c r="I727" s="2"/>
      <c r="J727" s="2"/>
      <c r="K727" s="2"/>
      <c r="L727" s="2"/>
      <c r="M727" s="2"/>
      <c r="N727" s="2"/>
      <c r="O727" s="2"/>
      <c r="P727" s="2"/>
      <c r="Q727" s="2"/>
      <c r="R727" s="2"/>
      <c r="S727" s="2"/>
      <c r="T727" s="2"/>
      <c r="U727" s="2"/>
      <c r="V727" s="2"/>
      <c r="W727" s="2"/>
      <c r="X727" s="2"/>
      <c r="Y727" s="2"/>
    </row>
    <row r="728" spans="2:25" ht="15.75" customHeight="1">
      <c r="B728" s="2"/>
      <c r="C728" s="2"/>
      <c r="D728" s="1"/>
      <c r="E728" s="6"/>
      <c r="F728" s="2"/>
      <c r="G728" s="2"/>
      <c r="H728" s="2"/>
      <c r="I728" s="2"/>
      <c r="J728" s="2"/>
      <c r="K728" s="2"/>
      <c r="L728" s="2"/>
      <c r="M728" s="2"/>
      <c r="N728" s="2"/>
      <c r="O728" s="2"/>
      <c r="P728" s="2"/>
      <c r="Q728" s="2"/>
      <c r="R728" s="2"/>
      <c r="S728" s="2"/>
      <c r="T728" s="2"/>
      <c r="U728" s="2"/>
      <c r="V728" s="2"/>
      <c r="W728" s="2"/>
      <c r="X728" s="2"/>
      <c r="Y728" s="2"/>
    </row>
    <row r="729" spans="2:25" ht="15.75" customHeight="1">
      <c r="B729" s="2"/>
      <c r="C729" s="2"/>
      <c r="D729" s="1"/>
      <c r="E729" s="6"/>
      <c r="F729" s="2"/>
      <c r="G729" s="2"/>
      <c r="H729" s="2"/>
      <c r="I729" s="2"/>
      <c r="J729" s="2"/>
      <c r="K729" s="2"/>
      <c r="L729" s="2"/>
      <c r="M729" s="2"/>
      <c r="N729" s="2"/>
      <c r="O729" s="2"/>
      <c r="P729" s="2"/>
      <c r="Q729" s="2"/>
      <c r="R729" s="2"/>
      <c r="S729" s="2"/>
      <c r="T729" s="2"/>
      <c r="U729" s="2"/>
      <c r="V729" s="2"/>
      <c r="W729" s="2"/>
      <c r="X729" s="2"/>
      <c r="Y729" s="2"/>
    </row>
    <row r="730" spans="2:25" ht="15.75" customHeight="1">
      <c r="B730" s="2"/>
      <c r="C730" s="2"/>
      <c r="D730" s="1"/>
      <c r="E730" s="6"/>
      <c r="F730" s="2"/>
      <c r="G730" s="2"/>
      <c r="H730" s="2"/>
      <c r="I730" s="2"/>
      <c r="J730" s="2"/>
      <c r="K730" s="2"/>
      <c r="L730" s="2"/>
      <c r="M730" s="2"/>
      <c r="N730" s="2"/>
      <c r="O730" s="2"/>
      <c r="P730" s="2"/>
      <c r="Q730" s="2"/>
      <c r="R730" s="2"/>
      <c r="S730" s="2"/>
      <c r="T730" s="2"/>
      <c r="U730" s="2"/>
      <c r="V730" s="2"/>
      <c r="W730" s="2"/>
      <c r="X730" s="2"/>
      <c r="Y730" s="2"/>
    </row>
    <row r="731" spans="2:25" ht="15.75" customHeight="1">
      <c r="B731" s="2"/>
      <c r="C731" s="2"/>
      <c r="D731" s="1"/>
      <c r="E731" s="6"/>
      <c r="F731" s="2"/>
      <c r="G731" s="2"/>
      <c r="H731" s="2"/>
      <c r="I731" s="2"/>
      <c r="J731" s="2"/>
      <c r="K731" s="2"/>
      <c r="L731" s="2"/>
      <c r="M731" s="2"/>
      <c r="N731" s="2"/>
      <c r="O731" s="2"/>
      <c r="P731" s="2"/>
      <c r="Q731" s="2"/>
      <c r="R731" s="2"/>
      <c r="S731" s="2"/>
      <c r="T731" s="2"/>
      <c r="U731" s="2"/>
      <c r="V731" s="2"/>
      <c r="W731" s="2"/>
      <c r="X731" s="2"/>
      <c r="Y731" s="2"/>
    </row>
    <row r="732" spans="2:25" ht="15.75" customHeight="1">
      <c r="B732" s="2"/>
      <c r="C732" s="2"/>
      <c r="D732" s="1"/>
      <c r="E732" s="6"/>
      <c r="F732" s="2"/>
      <c r="G732" s="2"/>
      <c r="H732" s="2"/>
      <c r="I732" s="2"/>
      <c r="J732" s="2"/>
      <c r="K732" s="2"/>
      <c r="L732" s="2"/>
      <c r="M732" s="2"/>
      <c r="N732" s="2"/>
      <c r="O732" s="2"/>
      <c r="P732" s="2"/>
      <c r="Q732" s="2"/>
      <c r="R732" s="2"/>
      <c r="S732" s="2"/>
      <c r="T732" s="2"/>
      <c r="U732" s="2"/>
      <c r="V732" s="2"/>
      <c r="W732" s="2"/>
      <c r="X732" s="2"/>
      <c r="Y732" s="2"/>
    </row>
    <row r="733" spans="2:25" ht="15.75" customHeight="1">
      <c r="B733" s="2"/>
      <c r="C733" s="2"/>
      <c r="D733" s="1"/>
      <c r="E733" s="6"/>
      <c r="F733" s="2"/>
      <c r="G733" s="2"/>
      <c r="H733" s="2"/>
      <c r="I733" s="2"/>
      <c r="J733" s="2"/>
      <c r="K733" s="2"/>
      <c r="L733" s="2"/>
      <c r="M733" s="2"/>
      <c r="N733" s="2"/>
      <c r="O733" s="2"/>
      <c r="P733" s="2"/>
      <c r="Q733" s="2"/>
      <c r="R733" s="2"/>
      <c r="S733" s="2"/>
      <c r="T733" s="2"/>
      <c r="U733" s="2"/>
      <c r="V733" s="2"/>
      <c r="W733" s="2"/>
      <c r="X733" s="2"/>
      <c r="Y733" s="2"/>
    </row>
    <row r="734" spans="2:25" ht="15.75" customHeight="1">
      <c r="B734" s="2"/>
      <c r="C734" s="2"/>
      <c r="D734" s="1"/>
      <c r="E734" s="6"/>
      <c r="F734" s="2"/>
      <c r="G734" s="2"/>
      <c r="H734" s="2"/>
      <c r="I734" s="2"/>
      <c r="J734" s="2"/>
      <c r="K734" s="2"/>
      <c r="L734" s="2"/>
      <c r="M734" s="2"/>
      <c r="N734" s="2"/>
      <c r="O734" s="2"/>
      <c r="P734" s="2"/>
      <c r="Q734" s="2"/>
      <c r="R734" s="2"/>
      <c r="S734" s="2"/>
      <c r="T734" s="2"/>
      <c r="U734" s="2"/>
      <c r="V734" s="2"/>
      <c r="W734" s="2"/>
      <c r="X734" s="2"/>
      <c r="Y734" s="2"/>
    </row>
    <row r="735" spans="2:25" ht="15.75" customHeight="1">
      <c r="B735" s="2"/>
      <c r="C735" s="2"/>
      <c r="D735" s="1"/>
      <c r="E735" s="6"/>
      <c r="F735" s="2"/>
      <c r="G735" s="2"/>
      <c r="H735" s="2"/>
      <c r="I735" s="2"/>
      <c r="J735" s="2"/>
      <c r="K735" s="2"/>
      <c r="L735" s="2"/>
      <c r="M735" s="2"/>
      <c r="N735" s="2"/>
      <c r="O735" s="2"/>
      <c r="P735" s="2"/>
      <c r="Q735" s="2"/>
      <c r="R735" s="2"/>
      <c r="S735" s="2"/>
      <c r="T735" s="2"/>
      <c r="U735" s="2"/>
      <c r="V735" s="2"/>
      <c r="W735" s="2"/>
      <c r="X735" s="2"/>
      <c r="Y735" s="2"/>
    </row>
    <row r="736" spans="2:25" ht="15.75" customHeight="1">
      <c r="B736" s="2"/>
      <c r="C736" s="2"/>
      <c r="D736" s="1"/>
      <c r="E736" s="6"/>
      <c r="F736" s="2"/>
      <c r="G736" s="2"/>
      <c r="H736" s="2"/>
      <c r="I736" s="2"/>
      <c r="J736" s="2"/>
      <c r="K736" s="2"/>
      <c r="L736" s="2"/>
      <c r="M736" s="2"/>
      <c r="N736" s="2"/>
      <c r="O736" s="2"/>
      <c r="P736" s="2"/>
      <c r="Q736" s="2"/>
      <c r="R736" s="2"/>
      <c r="S736" s="2"/>
      <c r="T736" s="2"/>
      <c r="U736" s="2"/>
      <c r="V736" s="2"/>
      <c r="W736" s="2"/>
      <c r="X736" s="2"/>
      <c r="Y736" s="2"/>
    </row>
    <row r="737" spans="2:25" ht="15.75" customHeight="1">
      <c r="B737" s="2"/>
      <c r="C737" s="2"/>
      <c r="D737" s="1"/>
      <c r="E737" s="6"/>
      <c r="F737" s="2"/>
      <c r="G737" s="2"/>
      <c r="H737" s="2"/>
      <c r="I737" s="2"/>
      <c r="J737" s="2"/>
      <c r="K737" s="2"/>
      <c r="L737" s="2"/>
      <c r="M737" s="2"/>
      <c r="N737" s="2"/>
      <c r="O737" s="2"/>
      <c r="P737" s="2"/>
      <c r="Q737" s="2"/>
      <c r="R737" s="2"/>
      <c r="S737" s="2"/>
      <c r="T737" s="2"/>
      <c r="U737" s="2"/>
      <c r="V737" s="2"/>
      <c r="W737" s="2"/>
      <c r="X737" s="2"/>
      <c r="Y737" s="2"/>
    </row>
    <row r="738" spans="2:25" ht="15.75" customHeight="1">
      <c r="B738" s="2"/>
      <c r="C738" s="2"/>
      <c r="D738" s="1"/>
      <c r="E738" s="6"/>
      <c r="F738" s="2"/>
      <c r="G738" s="2"/>
      <c r="H738" s="2"/>
      <c r="I738" s="2"/>
      <c r="J738" s="2"/>
      <c r="K738" s="2"/>
      <c r="L738" s="2"/>
      <c r="M738" s="2"/>
      <c r="N738" s="2"/>
      <c r="O738" s="2"/>
      <c r="P738" s="2"/>
      <c r="Q738" s="2"/>
      <c r="R738" s="2"/>
      <c r="S738" s="2"/>
      <c r="T738" s="2"/>
      <c r="U738" s="2"/>
      <c r="V738" s="2"/>
      <c r="W738" s="2"/>
      <c r="X738" s="2"/>
      <c r="Y738" s="2"/>
    </row>
    <row r="739" spans="2:25" ht="15.75" customHeight="1">
      <c r="B739" s="2"/>
      <c r="C739" s="2"/>
      <c r="D739" s="1"/>
      <c r="E739" s="6"/>
      <c r="F739" s="2"/>
      <c r="G739" s="2"/>
      <c r="H739" s="2"/>
      <c r="I739" s="2"/>
      <c r="J739" s="2"/>
      <c r="K739" s="2"/>
      <c r="L739" s="2"/>
      <c r="M739" s="2"/>
      <c r="N739" s="2"/>
      <c r="O739" s="2"/>
      <c r="P739" s="2"/>
      <c r="Q739" s="2"/>
      <c r="R739" s="2"/>
      <c r="S739" s="2"/>
      <c r="T739" s="2"/>
      <c r="U739" s="2"/>
      <c r="V739" s="2"/>
      <c r="W739" s="2"/>
      <c r="X739" s="2"/>
      <c r="Y739" s="2"/>
    </row>
    <row r="740" spans="2:25" ht="15.75" customHeight="1">
      <c r="B740" s="2"/>
      <c r="C740" s="2"/>
      <c r="D740" s="1"/>
      <c r="E740" s="6"/>
      <c r="F740" s="2"/>
      <c r="G740" s="2"/>
      <c r="H740" s="2"/>
      <c r="I740" s="2"/>
      <c r="J740" s="2"/>
      <c r="K740" s="2"/>
      <c r="L740" s="2"/>
      <c r="M740" s="2"/>
      <c r="N740" s="2"/>
      <c r="O740" s="2"/>
      <c r="P740" s="2"/>
      <c r="Q740" s="2"/>
      <c r="R740" s="2"/>
      <c r="S740" s="2"/>
      <c r="T740" s="2"/>
      <c r="U740" s="2"/>
      <c r="V740" s="2"/>
      <c r="W740" s="2"/>
      <c r="X740" s="2"/>
      <c r="Y740" s="2"/>
    </row>
    <row r="741" spans="2:25" ht="15.75" customHeight="1">
      <c r="B741" s="2"/>
      <c r="C741" s="2"/>
      <c r="D741" s="1"/>
      <c r="E741" s="6"/>
      <c r="F741" s="2"/>
      <c r="G741" s="2"/>
      <c r="H741" s="2"/>
      <c r="I741" s="2"/>
      <c r="J741" s="2"/>
      <c r="K741" s="2"/>
      <c r="L741" s="2"/>
      <c r="M741" s="2"/>
      <c r="N741" s="2"/>
      <c r="O741" s="2"/>
      <c r="P741" s="2"/>
      <c r="Q741" s="2"/>
      <c r="R741" s="2"/>
      <c r="S741" s="2"/>
      <c r="T741" s="2"/>
      <c r="U741" s="2"/>
      <c r="V741" s="2"/>
      <c r="W741" s="2"/>
      <c r="X741" s="2"/>
      <c r="Y741" s="2"/>
    </row>
    <row r="742" spans="2:25" ht="15.75" customHeight="1">
      <c r="B742" s="2"/>
      <c r="C742" s="2"/>
      <c r="D742" s="1"/>
      <c r="E742" s="6"/>
      <c r="F742" s="2"/>
      <c r="G742" s="2"/>
      <c r="H742" s="2"/>
      <c r="I742" s="2"/>
      <c r="J742" s="2"/>
      <c r="K742" s="2"/>
      <c r="L742" s="2"/>
      <c r="M742" s="2"/>
      <c r="N742" s="2"/>
      <c r="O742" s="2"/>
      <c r="P742" s="2"/>
      <c r="Q742" s="2"/>
      <c r="R742" s="2"/>
      <c r="S742" s="2"/>
      <c r="T742" s="2"/>
      <c r="U742" s="2"/>
      <c r="V742" s="2"/>
      <c r="W742" s="2"/>
      <c r="X742" s="2"/>
      <c r="Y742" s="2"/>
    </row>
    <row r="743" spans="2:25" ht="15.75" customHeight="1">
      <c r="B743" s="2"/>
      <c r="C743" s="2"/>
      <c r="D743" s="1"/>
      <c r="E743" s="6"/>
      <c r="F743" s="2"/>
      <c r="G743" s="2"/>
      <c r="H743" s="2"/>
      <c r="I743" s="2"/>
      <c r="J743" s="2"/>
      <c r="K743" s="2"/>
      <c r="L743" s="2"/>
      <c r="M743" s="2"/>
      <c r="N743" s="2"/>
      <c r="O743" s="2"/>
      <c r="P743" s="2"/>
      <c r="Q743" s="2"/>
      <c r="R743" s="2"/>
      <c r="S743" s="2"/>
      <c r="T743" s="2"/>
      <c r="U743" s="2"/>
      <c r="V743" s="2"/>
      <c r="W743" s="2"/>
      <c r="X743" s="2"/>
      <c r="Y743" s="2"/>
    </row>
    <row r="744" spans="2:25" ht="15.75" customHeight="1">
      <c r="B744" s="2"/>
      <c r="C744" s="2"/>
      <c r="D744" s="1"/>
      <c r="E744" s="6"/>
      <c r="F744" s="2"/>
      <c r="G744" s="2"/>
      <c r="H744" s="2"/>
      <c r="I744" s="2"/>
      <c r="J744" s="2"/>
      <c r="K744" s="2"/>
      <c r="L744" s="2"/>
      <c r="M744" s="2"/>
      <c r="N744" s="2"/>
      <c r="O744" s="2"/>
      <c r="P744" s="2"/>
      <c r="Q744" s="2"/>
      <c r="R744" s="2"/>
      <c r="S744" s="2"/>
      <c r="T744" s="2"/>
      <c r="U744" s="2"/>
      <c r="V744" s="2"/>
      <c r="W744" s="2"/>
      <c r="X744" s="2"/>
      <c r="Y744" s="2"/>
    </row>
    <row r="745" spans="2:25" ht="15.75" customHeight="1">
      <c r="B745" s="2"/>
      <c r="C745" s="2"/>
      <c r="D745" s="1"/>
      <c r="E745" s="6"/>
      <c r="F745" s="2"/>
      <c r="G745" s="2"/>
      <c r="H745" s="2"/>
      <c r="I745" s="2"/>
      <c r="J745" s="2"/>
      <c r="K745" s="2"/>
      <c r="L745" s="2"/>
      <c r="M745" s="2"/>
      <c r="N745" s="2"/>
      <c r="O745" s="2"/>
      <c r="P745" s="2"/>
      <c r="Q745" s="2"/>
      <c r="R745" s="2"/>
      <c r="S745" s="2"/>
      <c r="T745" s="2"/>
      <c r="U745" s="2"/>
      <c r="V745" s="2"/>
      <c r="W745" s="2"/>
      <c r="X745" s="2"/>
      <c r="Y745" s="2"/>
    </row>
    <row r="746" spans="2:25" ht="15.75" customHeight="1">
      <c r="B746" s="2"/>
      <c r="C746" s="2"/>
      <c r="D746" s="1"/>
      <c r="E746" s="6"/>
      <c r="F746" s="2"/>
      <c r="G746" s="2"/>
      <c r="H746" s="2"/>
      <c r="I746" s="2"/>
      <c r="J746" s="2"/>
      <c r="K746" s="2"/>
      <c r="L746" s="2"/>
      <c r="M746" s="2"/>
      <c r="N746" s="2"/>
      <c r="O746" s="2"/>
      <c r="P746" s="2"/>
      <c r="Q746" s="2"/>
      <c r="R746" s="2"/>
      <c r="S746" s="2"/>
      <c r="T746" s="2"/>
      <c r="U746" s="2"/>
      <c r="V746" s="2"/>
      <c r="W746" s="2"/>
      <c r="X746" s="2"/>
      <c r="Y746" s="2"/>
    </row>
    <row r="747" spans="2:25" ht="15.75" customHeight="1">
      <c r="B747" s="2"/>
      <c r="C747" s="2"/>
      <c r="D747" s="1"/>
      <c r="E747" s="6"/>
      <c r="F747" s="2"/>
      <c r="G747" s="2"/>
      <c r="H747" s="2"/>
      <c r="I747" s="2"/>
      <c r="J747" s="2"/>
      <c r="K747" s="2"/>
      <c r="L747" s="2"/>
      <c r="M747" s="2"/>
      <c r="N747" s="2"/>
      <c r="O747" s="2"/>
      <c r="P747" s="2"/>
      <c r="Q747" s="2"/>
      <c r="R747" s="2"/>
      <c r="S747" s="2"/>
      <c r="T747" s="2"/>
      <c r="U747" s="2"/>
      <c r="V747" s="2"/>
      <c r="W747" s="2"/>
      <c r="X747" s="2"/>
      <c r="Y747" s="2"/>
    </row>
    <row r="748" spans="2:25" ht="15.75" customHeight="1">
      <c r="B748" s="2"/>
      <c r="C748" s="2"/>
      <c r="D748" s="1"/>
      <c r="E748" s="6"/>
      <c r="F748" s="2"/>
      <c r="G748" s="2"/>
      <c r="H748" s="2"/>
      <c r="I748" s="2"/>
      <c r="J748" s="2"/>
      <c r="K748" s="2"/>
      <c r="L748" s="2"/>
      <c r="M748" s="2"/>
      <c r="N748" s="2"/>
      <c r="O748" s="2"/>
      <c r="P748" s="2"/>
      <c r="Q748" s="2"/>
      <c r="R748" s="2"/>
      <c r="S748" s="2"/>
      <c r="T748" s="2"/>
      <c r="U748" s="2"/>
      <c r="V748" s="2"/>
      <c r="W748" s="2"/>
      <c r="X748" s="2"/>
      <c r="Y748" s="2"/>
    </row>
    <row r="749" spans="2:25" ht="15.75" customHeight="1">
      <c r="B749" s="2"/>
      <c r="C749" s="2"/>
      <c r="D749" s="1"/>
      <c r="E749" s="6"/>
      <c r="F749" s="2"/>
      <c r="G749" s="2"/>
      <c r="H749" s="2"/>
      <c r="I749" s="2"/>
      <c r="J749" s="2"/>
      <c r="K749" s="2"/>
      <c r="L749" s="2"/>
      <c r="M749" s="2"/>
      <c r="N749" s="2"/>
      <c r="O749" s="2"/>
      <c r="P749" s="2"/>
      <c r="Q749" s="2"/>
      <c r="R749" s="2"/>
      <c r="S749" s="2"/>
      <c r="T749" s="2"/>
      <c r="U749" s="2"/>
      <c r="V749" s="2"/>
      <c r="W749" s="2"/>
      <c r="X749" s="2"/>
      <c r="Y749" s="2"/>
    </row>
    <row r="750" spans="2:25" ht="15.75" customHeight="1">
      <c r="B750" s="2"/>
      <c r="C750" s="2"/>
      <c r="D750" s="1"/>
      <c r="E750" s="6"/>
      <c r="F750" s="2"/>
      <c r="G750" s="2"/>
      <c r="H750" s="2"/>
      <c r="I750" s="2"/>
      <c r="J750" s="2"/>
      <c r="K750" s="2"/>
      <c r="L750" s="2"/>
      <c r="M750" s="2"/>
      <c r="N750" s="2"/>
      <c r="O750" s="2"/>
      <c r="P750" s="2"/>
      <c r="Q750" s="2"/>
      <c r="R750" s="2"/>
      <c r="S750" s="2"/>
      <c r="T750" s="2"/>
      <c r="U750" s="2"/>
      <c r="V750" s="2"/>
      <c r="W750" s="2"/>
      <c r="X750" s="2"/>
      <c r="Y750" s="2"/>
    </row>
    <row r="751" spans="2:25" ht="15.75" customHeight="1">
      <c r="B751" s="2"/>
      <c r="C751" s="2"/>
      <c r="D751" s="1"/>
      <c r="E751" s="6"/>
      <c r="F751" s="2"/>
      <c r="G751" s="2"/>
      <c r="H751" s="2"/>
      <c r="I751" s="2"/>
      <c r="J751" s="2"/>
      <c r="K751" s="2"/>
      <c r="L751" s="2"/>
      <c r="M751" s="2"/>
      <c r="N751" s="2"/>
      <c r="O751" s="2"/>
      <c r="P751" s="2"/>
      <c r="Q751" s="2"/>
      <c r="R751" s="2"/>
      <c r="S751" s="2"/>
      <c r="T751" s="2"/>
      <c r="U751" s="2"/>
      <c r="V751" s="2"/>
      <c r="W751" s="2"/>
      <c r="X751" s="2"/>
      <c r="Y751" s="2"/>
    </row>
    <row r="752" spans="2:25" ht="15.75" customHeight="1">
      <c r="B752" s="2"/>
      <c r="C752" s="2"/>
      <c r="D752" s="1"/>
      <c r="E752" s="6"/>
      <c r="F752" s="2"/>
      <c r="G752" s="2"/>
      <c r="H752" s="2"/>
      <c r="I752" s="2"/>
      <c r="J752" s="2"/>
      <c r="K752" s="2"/>
      <c r="L752" s="2"/>
      <c r="M752" s="2"/>
      <c r="N752" s="2"/>
      <c r="O752" s="2"/>
      <c r="P752" s="2"/>
      <c r="Q752" s="2"/>
      <c r="R752" s="2"/>
      <c r="S752" s="2"/>
      <c r="T752" s="2"/>
      <c r="U752" s="2"/>
      <c r="V752" s="2"/>
      <c r="W752" s="2"/>
      <c r="X752" s="2"/>
      <c r="Y752" s="2"/>
    </row>
    <row r="753" spans="2:25" ht="15.75" customHeight="1">
      <c r="B753" s="2"/>
      <c r="C753" s="2"/>
      <c r="D753" s="1"/>
      <c r="E753" s="6"/>
      <c r="F753" s="2"/>
      <c r="G753" s="2"/>
      <c r="H753" s="2"/>
      <c r="I753" s="2"/>
      <c r="J753" s="2"/>
      <c r="K753" s="2"/>
      <c r="L753" s="2"/>
      <c r="M753" s="2"/>
      <c r="N753" s="2"/>
      <c r="O753" s="2"/>
      <c r="P753" s="2"/>
      <c r="Q753" s="2"/>
      <c r="R753" s="2"/>
      <c r="S753" s="2"/>
      <c r="T753" s="2"/>
      <c r="U753" s="2"/>
      <c r="V753" s="2"/>
      <c r="W753" s="2"/>
      <c r="X753" s="2"/>
      <c r="Y753" s="2"/>
    </row>
    <row r="754" spans="2:25" ht="15.75" customHeight="1">
      <c r="B754" s="2"/>
      <c r="C754" s="2"/>
      <c r="D754" s="1"/>
      <c r="E754" s="6"/>
      <c r="F754" s="2"/>
      <c r="G754" s="2"/>
      <c r="H754" s="2"/>
      <c r="I754" s="2"/>
      <c r="J754" s="2"/>
      <c r="K754" s="2"/>
      <c r="L754" s="2"/>
      <c r="M754" s="2"/>
      <c r="N754" s="2"/>
      <c r="O754" s="2"/>
      <c r="P754" s="2"/>
      <c r="Q754" s="2"/>
      <c r="R754" s="2"/>
      <c r="S754" s="2"/>
      <c r="T754" s="2"/>
      <c r="U754" s="2"/>
      <c r="V754" s="2"/>
      <c r="W754" s="2"/>
      <c r="X754" s="2"/>
      <c r="Y754" s="2"/>
    </row>
    <row r="755" spans="2:25" ht="15.75" customHeight="1">
      <c r="B755" s="2"/>
      <c r="C755" s="2"/>
      <c r="D755" s="1"/>
      <c r="E755" s="6"/>
      <c r="F755" s="2"/>
      <c r="G755" s="2"/>
      <c r="H755" s="2"/>
      <c r="I755" s="2"/>
      <c r="J755" s="2"/>
      <c r="K755" s="2"/>
      <c r="L755" s="2"/>
      <c r="M755" s="2"/>
      <c r="N755" s="2"/>
      <c r="O755" s="2"/>
      <c r="P755" s="2"/>
      <c r="Q755" s="2"/>
      <c r="R755" s="2"/>
      <c r="S755" s="2"/>
      <c r="T755" s="2"/>
      <c r="U755" s="2"/>
      <c r="V755" s="2"/>
      <c r="W755" s="2"/>
      <c r="X755" s="2"/>
      <c r="Y755" s="2"/>
    </row>
    <row r="756" spans="2:25" ht="15.75" customHeight="1">
      <c r="B756" s="2"/>
      <c r="C756" s="2"/>
      <c r="D756" s="1"/>
      <c r="E756" s="6"/>
      <c r="F756" s="2"/>
      <c r="G756" s="2"/>
      <c r="H756" s="2"/>
      <c r="I756" s="2"/>
      <c r="J756" s="2"/>
      <c r="K756" s="2"/>
      <c r="L756" s="2"/>
      <c r="M756" s="2"/>
      <c r="N756" s="2"/>
      <c r="O756" s="2"/>
      <c r="P756" s="2"/>
      <c r="Q756" s="2"/>
      <c r="R756" s="2"/>
      <c r="S756" s="2"/>
      <c r="T756" s="2"/>
      <c r="U756" s="2"/>
      <c r="V756" s="2"/>
      <c r="W756" s="2"/>
      <c r="X756" s="2"/>
      <c r="Y756" s="2"/>
    </row>
    <row r="757" spans="2:25" ht="15.75" customHeight="1">
      <c r="B757" s="2"/>
      <c r="C757" s="2"/>
      <c r="D757" s="1"/>
      <c r="E757" s="6"/>
      <c r="F757" s="2"/>
      <c r="G757" s="2"/>
      <c r="H757" s="2"/>
      <c r="I757" s="2"/>
      <c r="J757" s="2"/>
      <c r="K757" s="2"/>
      <c r="L757" s="2"/>
      <c r="M757" s="2"/>
      <c r="N757" s="2"/>
      <c r="O757" s="2"/>
      <c r="P757" s="2"/>
      <c r="Q757" s="2"/>
      <c r="R757" s="2"/>
      <c r="S757" s="2"/>
      <c r="T757" s="2"/>
      <c r="U757" s="2"/>
      <c r="V757" s="2"/>
      <c r="W757" s="2"/>
      <c r="X757" s="2"/>
      <c r="Y757" s="2"/>
    </row>
    <row r="758" spans="2:25" ht="15.75" customHeight="1">
      <c r="B758" s="2"/>
      <c r="C758" s="2"/>
      <c r="D758" s="1"/>
      <c r="E758" s="6"/>
      <c r="F758" s="2"/>
      <c r="G758" s="2"/>
      <c r="H758" s="2"/>
      <c r="I758" s="2"/>
      <c r="J758" s="2"/>
      <c r="K758" s="2"/>
      <c r="L758" s="2"/>
      <c r="M758" s="2"/>
      <c r="N758" s="2"/>
      <c r="O758" s="2"/>
      <c r="P758" s="2"/>
      <c r="Q758" s="2"/>
      <c r="R758" s="2"/>
      <c r="S758" s="2"/>
      <c r="T758" s="2"/>
      <c r="U758" s="2"/>
      <c r="V758" s="2"/>
      <c r="W758" s="2"/>
      <c r="X758" s="2"/>
      <c r="Y758" s="2"/>
    </row>
    <row r="759" spans="2:25" ht="15.75" customHeight="1">
      <c r="B759" s="2"/>
      <c r="C759" s="2"/>
      <c r="D759" s="1"/>
      <c r="E759" s="6"/>
      <c r="F759" s="2"/>
      <c r="G759" s="2"/>
      <c r="H759" s="2"/>
      <c r="I759" s="2"/>
      <c r="J759" s="2"/>
      <c r="K759" s="2"/>
      <c r="L759" s="2"/>
      <c r="M759" s="2"/>
      <c r="N759" s="2"/>
      <c r="O759" s="2"/>
      <c r="P759" s="2"/>
      <c r="Q759" s="2"/>
      <c r="R759" s="2"/>
      <c r="S759" s="2"/>
      <c r="T759" s="2"/>
      <c r="U759" s="2"/>
      <c r="V759" s="2"/>
      <c r="W759" s="2"/>
      <c r="X759" s="2"/>
      <c r="Y759" s="2"/>
    </row>
    <row r="760" spans="2:25" ht="15.75" customHeight="1">
      <c r="B760" s="2"/>
      <c r="C760" s="2"/>
      <c r="D760" s="1"/>
      <c r="E760" s="6"/>
      <c r="F760" s="2"/>
      <c r="G760" s="2"/>
      <c r="H760" s="2"/>
      <c r="I760" s="2"/>
      <c r="J760" s="2"/>
      <c r="K760" s="2"/>
      <c r="L760" s="2"/>
      <c r="M760" s="2"/>
      <c r="N760" s="2"/>
      <c r="O760" s="2"/>
      <c r="P760" s="2"/>
      <c r="Q760" s="2"/>
      <c r="R760" s="2"/>
      <c r="S760" s="2"/>
      <c r="T760" s="2"/>
      <c r="U760" s="2"/>
      <c r="V760" s="2"/>
      <c r="W760" s="2"/>
      <c r="X760" s="2"/>
      <c r="Y760" s="2"/>
    </row>
    <row r="761" spans="2:25" ht="15.75" customHeight="1">
      <c r="B761" s="2"/>
      <c r="C761" s="2"/>
      <c r="D761" s="1"/>
      <c r="E761" s="6"/>
      <c r="F761" s="2"/>
      <c r="G761" s="2"/>
      <c r="H761" s="2"/>
      <c r="I761" s="2"/>
      <c r="J761" s="2"/>
      <c r="K761" s="2"/>
      <c r="L761" s="2"/>
      <c r="M761" s="2"/>
      <c r="N761" s="2"/>
      <c r="O761" s="2"/>
      <c r="P761" s="2"/>
      <c r="Q761" s="2"/>
      <c r="R761" s="2"/>
      <c r="S761" s="2"/>
      <c r="T761" s="2"/>
      <c r="U761" s="2"/>
      <c r="V761" s="2"/>
      <c r="W761" s="2"/>
      <c r="X761" s="2"/>
      <c r="Y761" s="2"/>
    </row>
    <row r="762" spans="2:25" ht="15.75" customHeight="1">
      <c r="B762" s="2"/>
      <c r="C762" s="2"/>
      <c r="D762" s="1"/>
      <c r="E762" s="6"/>
      <c r="F762" s="2"/>
      <c r="G762" s="2"/>
      <c r="H762" s="2"/>
      <c r="I762" s="2"/>
      <c r="J762" s="2"/>
      <c r="K762" s="2"/>
      <c r="L762" s="2"/>
      <c r="M762" s="2"/>
      <c r="N762" s="2"/>
      <c r="O762" s="2"/>
      <c r="P762" s="2"/>
      <c r="Q762" s="2"/>
      <c r="R762" s="2"/>
      <c r="S762" s="2"/>
      <c r="T762" s="2"/>
      <c r="U762" s="2"/>
      <c r="V762" s="2"/>
      <c r="W762" s="2"/>
      <c r="X762" s="2"/>
      <c r="Y762" s="2"/>
    </row>
    <row r="763" spans="2:25" ht="15.75" customHeight="1">
      <c r="B763" s="2"/>
      <c r="C763" s="2"/>
      <c r="D763" s="1"/>
      <c r="E763" s="6"/>
      <c r="F763" s="2"/>
      <c r="G763" s="2"/>
      <c r="H763" s="2"/>
      <c r="I763" s="2"/>
      <c r="J763" s="2"/>
      <c r="K763" s="2"/>
      <c r="L763" s="2"/>
      <c r="M763" s="2"/>
      <c r="N763" s="2"/>
      <c r="O763" s="2"/>
      <c r="P763" s="2"/>
      <c r="Q763" s="2"/>
      <c r="R763" s="2"/>
      <c r="S763" s="2"/>
      <c r="T763" s="2"/>
      <c r="U763" s="2"/>
      <c r="V763" s="2"/>
      <c r="W763" s="2"/>
      <c r="X763" s="2"/>
      <c r="Y763" s="2"/>
    </row>
    <row r="764" spans="2:25" ht="15.75" customHeight="1">
      <c r="B764" s="2"/>
      <c r="C764" s="2"/>
      <c r="D764" s="1"/>
      <c r="E764" s="6"/>
      <c r="F764" s="2"/>
      <c r="G764" s="2"/>
      <c r="H764" s="2"/>
      <c r="I764" s="2"/>
      <c r="J764" s="2"/>
      <c r="K764" s="2"/>
      <c r="L764" s="2"/>
      <c r="M764" s="2"/>
      <c r="N764" s="2"/>
      <c r="O764" s="2"/>
      <c r="P764" s="2"/>
      <c r="Q764" s="2"/>
      <c r="R764" s="2"/>
      <c r="S764" s="2"/>
      <c r="T764" s="2"/>
      <c r="U764" s="2"/>
      <c r="V764" s="2"/>
      <c r="W764" s="2"/>
      <c r="X764" s="2"/>
      <c r="Y764" s="2"/>
    </row>
    <row r="765" spans="2:25" ht="15.75" customHeight="1">
      <c r="B765" s="2"/>
      <c r="C765" s="2"/>
      <c r="D765" s="1"/>
      <c r="E765" s="6"/>
      <c r="F765" s="2"/>
      <c r="G765" s="2"/>
      <c r="H765" s="2"/>
      <c r="I765" s="2"/>
      <c r="J765" s="2"/>
      <c r="K765" s="2"/>
      <c r="L765" s="2"/>
      <c r="M765" s="2"/>
      <c r="N765" s="2"/>
      <c r="O765" s="2"/>
      <c r="P765" s="2"/>
      <c r="Q765" s="2"/>
      <c r="R765" s="2"/>
      <c r="S765" s="2"/>
      <c r="T765" s="2"/>
      <c r="U765" s="2"/>
      <c r="V765" s="2"/>
      <c r="W765" s="2"/>
      <c r="X765" s="2"/>
      <c r="Y765" s="2"/>
    </row>
    <row r="766" spans="2:25" ht="15.75" customHeight="1">
      <c r="B766" s="2"/>
      <c r="C766" s="2"/>
      <c r="D766" s="1"/>
      <c r="E766" s="6"/>
      <c r="F766" s="2"/>
      <c r="G766" s="2"/>
      <c r="H766" s="2"/>
      <c r="I766" s="2"/>
      <c r="J766" s="2"/>
      <c r="K766" s="2"/>
      <c r="L766" s="2"/>
      <c r="M766" s="2"/>
      <c r="N766" s="2"/>
      <c r="O766" s="2"/>
      <c r="P766" s="2"/>
      <c r="Q766" s="2"/>
      <c r="R766" s="2"/>
      <c r="S766" s="2"/>
      <c r="T766" s="2"/>
      <c r="U766" s="2"/>
      <c r="V766" s="2"/>
      <c r="W766" s="2"/>
      <c r="X766" s="2"/>
      <c r="Y766" s="2"/>
    </row>
    <row r="767" spans="2:25" ht="15.75" customHeight="1">
      <c r="B767" s="2"/>
      <c r="C767" s="2"/>
      <c r="D767" s="1"/>
      <c r="E767" s="6"/>
      <c r="F767" s="2"/>
      <c r="G767" s="2"/>
      <c r="H767" s="2"/>
      <c r="I767" s="2"/>
      <c r="J767" s="2"/>
      <c r="K767" s="2"/>
      <c r="L767" s="2"/>
      <c r="M767" s="2"/>
      <c r="N767" s="2"/>
      <c r="O767" s="2"/>
      <c r="P767" s="2"/>
      <c r="Q767" s="2"/>
      <c r="R767" s="2"/>
      <c r="S767" s="2"/>
      <c r="T767" s="2"/>
      <c r="U767" s="2"/>
      <c r="V767" s="2"/>
      <c r="W767" s="2"/>
      <c r="X767" s="2"/>
      <c r="Y767" s="2"/>
    </row>
    <row r="768" spans="2:25" ht="15.75" customHeight="1">
      <c r="B768" s="2"/>
      <c r="C768" s="2"/>
      <c r="D768" s="1"/>
      <c r="E768" s="6"/>
      <c r="F768" s="2"/>
      <c r="G768" s="2"/>
      <c r="H768" s="2"/>
      <c r="I768" s="2"/>
      <c r="J768" s="2"/>
      <c r="K768" s="2"/>
      <c r="L768" s="2"/>
      <c r="M768" s="2"/>
      <c r="N768" s="2"/>
      <c r="O768" s="2"/>
      <c r="P768" s="2"/>
      <c r="Q768" s="2"/>
      <c r="R768" s="2"/>
      <c r="S768" s="2"/>
      <c r="T768" s="2"/>
      <c r="U768" s="2"/>
      <c r="V768" s="2"/>
      <c r="W768" s="2"/>
      <c r="X768" s="2"/>
      <c r="Y768" s="2"/>
    </row>
    <row r="769" spans="2:25" ht="15.75" customHeight="1">
      <c r="B769" s="2"/>
      <c r="C769" s="2"/>
      <c r="D769" s="1"/>
      <c r="E769" s="6"/>
      <c r="F769" s="2"/>
      <c r="G769" s="2"/>
      <c r="H769" s="2"/>
      <c r="I769" s="2"/>
      <c r="J769" s="2"/>
      <c r="K769" s="2"/>
      <c r="L769" s="2"/>
      <c r="M769" s="2"/>
      <c r="N769" s="2"/>
      <c r="O769" s="2"/>
      <c r="P769" s="2"/>
      <c r="Q769" s="2"/>
      <c r="R769" s="2"/>
      <c r="S769" s="2"/>
      <c r="T769" s="2"/>
      <c r="U769" s="2"/>
      <c r="V769" s="2"/>
      <c r="W769" s="2"/>
      <c r="X769" s="2"/>
      <c r="Y769" s="2"/>
    </row>
    <row r="770" spans="2:25" ht="15.75" customHeight="1">
      <c r="B770" s="2"/>
      <c r="C770" s="2"/>
      <c r="D770" s="1"/>
      <c r="E770" s="6"/>
      <c r="F770" s="2"/>
      <c r="G770" s="2"/>
      <c r="H770" s="2"/>
      <c r="I770" s="2"/>
      <c r="J770" s="2"/>
      <c r="K770" s="2"/>
      <c r="L770" s="2"/>
      <c r="M770" s="2"/>
      <c r="N770" s="2"/>
      <c r="O770" s="2"/>
      <c r="P770" s="2"/>
      <c r="Q770" s="2"/>
      <c r="R770" s="2"/>
      <c r="S770" s="2"/>
      <c r="T770" s="2"/>
      <c r="U770" s="2"/>
      <c r="V770" s="2"/>
      <c r="W770" s="2"/>
      <c r="X770" s="2"/>
      <c r="Y770" s="2"/>
    </row>
    <row r="771" spans="2:25" ht="15.75" customHeight="1">
      <c r="B771" s="2"/>
      <c r="C771" s="2"/>
      <c r="D771" s="1"/>
      <c r="E771" s="6"/>
      <c r="F771" s="2"/>
      <c r="G771" s="2"/>
      <c r="H771" s="2"/>
      <c r="I771" s="2"/>
      <c r="J771" s="2"/>
      <c r="K771" s="2"/>
      <c r="L771" s="2"/>
      <c r="M771" s="2"/>
      <c r="N771" s="2"/>
      <c r="O771" s="2"/>
      <c r="P771" s="2"/>
      <c r="Q771" s="2"/>
      <c r="R771" s="2"/>
      <c r="S771" s="2"/>
      <c r="T771" s="2"/>
      <c r="U771" s="2"/>
      <c r="V771" s="2"/>
      <c r="W771" s="2"/>
      <c r="X771" s="2"/>
      <c r="Y771" s="2"/>
    </row>
    <row r="772" spans="2:25" ht="15.75" customHeight="1">
      <c r="B772" s="2"/>
      <c r="C772" s="2"/>
      <c r="D772" s="1"/>
      <c r="E772" s="6"/>
      <c r="F772" s="2"/>
      <c r="G772" s="2"/>
      <c r="H772" s="2"/>
      <c r="I772" s="2"/>
      <c r="J772" s="2"/>
      <c r="K772" s="2"/>
      <c r="L772" s="2"/>
      <c r="M772" s="2"/>
      <c r="N772" s="2"/>
      <c r="O772" s="2"/>
      <c r="P772" s="2"/>
      <c r="Q772" s="2"/>
      <c r="R772" s="2"/>
      <c r="S772" s="2"/>
      <c r="T772" s="2"/>
      <c r="U772" s="2"/>
      <c r="V772" s="2"/>
      <c r="W772" s="2"/>
      <c r="X772" s="2"/>
      <c r="Y772" s="2"/>
    </row>
    <row r="773" spans="2:25" ht="15.75" customHeight="1">
      <c r="B773" s="2"/>
      <c r="C773" s="2"/>
      <c r="D773" s="1"/>
      <c r="E773" s="6"/>
      <c r="F773" s="2"/>
      <c r="G773" s="2"/>
      <c r="H773" s="2"/>
      <c r="I773" s="2"/>
      <c r="J773" s="2"/>
      <c r="K773" s="2"/>
      <c r="L773" s="2"/>
      <c r="M773" s="2"/>
      <c r="N773" s="2"/>
      <c r="O773" s="2"/>
      <c r="P773" s="2"/>
      <c r="Q773" s="2"/>
      <c r="R773" s="2"/>
      <c r="S773" s="2"/>
      <c r="T773" s="2"/>
      <c r="U773" s="2"/>
      <c r="V773" s="2"/>
      <c r="W773" s="2"/>
      <c r="X773" s="2"/>
      <c r="Y773" s="2"/>
    </row>
    <row r="774" spans="2:25" ht="15.75" customHeight="1">
      <c r="B774" s="2"/>
      <c r="C774" s="2"/>
      <c r="D774" s="1"/>
      <c r="E774" s="6"/>
      <c r="F774" s="2"/>
      <c r="G774" s="2"/>
      <c r="H774" s="2"/>
      <c r="I774" s="2"/>
      <c r="J774" s="2"/>
      <c r="K774" s="2"/>
      <c r="L774" s="2"/>
      <c r="M774" s="2"/>
      <c r="N774" s="2"/>
      <c r="O774" s="2"/>
      <c r="P774" s="2"/>
      <c r="Q774" s="2"/>
      <c r="R774" s="2"/>
      <c r="S774" s="2"/>
      <c r="T774" s="2"/>
      <c r="U774" s="2"/>
      <c r="V774" s="2"/>
      <c r="W774" s="2"/>
      <c r="X774" s="2"/>
      <c r="Y774" s="2"/>
    </row>
    <row r="775" spans="2:25" ht="15.75" customHeight="1">
      <c r="B775" s="2"/>
      <c r="C775" s="2"/>
      <c r="D775" s="1"/>
      <c r="E775" s="6"/>
      <c r="F775" s="2"/>
      <c r="G775" s="2"/>
      <c r="H775" s="2"/>
      <c r="I775" s="2"/>
      <c r="J775" s="2"/>
      <c r="K775" s="2"/>
      <c r="L775" s="2"/>
      <c r="M775" s="2"/>
      <c r="N775" s="2"/>
      <c r="O775" s="2"/>
      <c r="P775" s="2"/>
      <c r="Q775" s="2"/>
      <c r="R775" s="2"/>
      <c r="S775" s="2"/>
      <c r="T775" s="2"/>
      <c r="U775" s="2"/>
      <c r="V775" s="2"/>
      <c r="W775" s="2"/>
      <c r="X775" s="2"/>
      <c r="Y775" s="2"/>
    </row>
    <row r="776" spans="2:25" ht="15.75" customHeight="1">
      <c r="B776" s="2"/>
      <c r="C776" s="2"/>
      <c r="D776" s="1"/>
      <c r="E776" s="6"/>
      <c r="F776" s="2"/>
      <c r="G776" s="2"/>
      <c r="H776" s="2"/>
      <c r="I776" s="2"/>
      <c r="J776" s="2"/>
      <c r="K776" s="2"/>
      <c r="L776" s="2"/>
      <c r="M776" s="2"/>
      <c r="N776" s="2"/>
      <c r="O776" s="2"/>
      <c r="P776" s="2"/>
      <c r="Q776" s="2"/>
      <c r="R776" s="2"/>
      <c r="S776" s="2"/>
      <c r="T776" s="2"/>
      <c r="U776" s="2"/>
      <c r="V776" s="2"/>
      <c r="W776" s="2"/>
      <c r="X776" s="2"/>
      <c r="Y776" s="2"/>
    </row>
    <row r="777" spans="2:25" ht="15.75" customHeight="1">
      <c r="B777" s="2"/>
      <c r="C777" s="2"/>
      <c r="D777" s="1"/>
      <c r="E777" s="6"/>
      <c r="F777" s="2"/>
      <c r="G777" s="2"/>
      <c r="H777" s="2"/>
      <c r="I777" s="2"/>
      <c r="J777" s="2"/>
      <c r="K777" s="2"/>
      <c r="L777" s="2"/>
      <c r="M777" s="2"/>
      <c r="N777" s="2"/>
      <c r="O777" s="2"/>
      <c r="P777" s="2"/>
      <c r="Q777" s="2"/>
      <c r="R777" s="2"/>
      <c r="S777" s="2"/>
      <c r="T777" s="2"/>
      <c r="U777" s="2"/>
      <c r="V777" s="2"/>
      <c r="W777" s="2"/>
      <c r="X777" s="2"/>
      <c r="Y777" s="2"/>
    </row>
    <row r="778" spans="2:25" ht="15.75" customHeight="1">
      <c r="B778" s="2"/>
      <c r="C778" s="2"/>
      <c r="D778" s="1"/>
      <c r="E778" s="6"/>
      <c r="F778" s="2"/>
      <c r="G778" s="2"/>
      <c r="H778" s="2"/>
      <c r="I778" s="2"/>
      <c r="J778" s="2"/>
      <c r="K778" s="2"/>
      <c r="L778" s="2"/>
      <c r="M778" s="2"/>
      <c r="N778" s="2"/>
      <c r="O778" s="2"/>
      <c r="P778" s="2"/>
      <c r="Q778" s="2"/>
      <c r="R778" s="2"/>
      <c r="S778" s="2"/>
      <c r="T778" s="2"/>
      <c r="U778" s="2"/>
      <c r="V778" s="2"/>
      <c r="W778" s="2"/>
      <c r="X778" s="2"/>
      <c r="Y778" s="2"/>
    </row>
    <row r="779" spans="2:25" ht="15.75" customHeight="1">
      <c r="B779" s="2"/>
      <c r="C779" s="2"/>
      <c r="D779" s="1"/>
      <c r="E779" s="6"/>
      <c r="F779" s="2"/>
      <c r="G779" s="2"/>
      <c r="H779" s="2"/>
      <c r="I779" s="2"/>
      <c r="J779" s="2"/>
      <c r="K779" s="2"/>
      <c r="L779" s="2"/>
      <c r="M779" s="2"/>
      <c r="N779" s="2"/>
      <c r="O779" s="2"/>
      <c r="P779" s="2"/>
      <c r="Q779" s="2"/>
      <c r="R779" s="2"/>
      <c r="S779" s="2"/>
      <c r="T779" s="2"/>
      <c r="U779" s="2"/>
      <c r="V779" s="2"/>
      <c r="W779" s="2"/>
      <c r="X779" s="2"/>
      <c r="Y779" s="2"/>
    </row>
    <row r="780" spans="2:25" ht="15.75" customHeight="1">
      <c r="B780" s="2"/>
      <c r="C780" s="2"/>
      <c r="D780" s="1"/>
      <c r="E780" s="6"/>
      <c r="F780" s="2"/>
      <c r="G780" s="2"/>
      <c r="H780" s="2"/>
      <c r="I780" s="2"/>
      <c r="J780" s="2"/>
      <c r="K780" s="2"/>
      <c r="L780" s="2"/>
      <c r="M780" s="2"/>
      <c r="N780" s="2"/>
      <c r="O780" s="2"/>
      <c r="P780" s="2"/>
      <c r="Q780" s="2"/>
      <c r="R780" s="2"/>
      <c r="S780" s="2"/>
      <c r="T780" s="2"/>
      <c r="U780" s="2"/>
      <c r="V780" s="2"/>
      <c r="W780" s="2"/>
      <c r="X780" s="2"/>
      <c r="Y780" s="2"/>
    </row>
    <row r="781" spans="2:25" ht="15.75" customHeight="1">
      <c r="B781" s="2"/>
      <c r="C781" s="2"/>
      <c r="D781" s="1"/>
      <c r="E781" s="6"/>
      <c r="F781" s="2"/>
      <c r="G781" s="2"/>
      <c r="H781" s="2"/>
      <c r="I781" s="2"/>
      <c r="J781" s="2"/>
      <c r="K781" s="2"/>
      <c r="L781" s="2"/>
      <c r="M781" s="2"/>
      <c r="N781" s="2"/>
      <c r="O781" s="2"/>
      <c r="P781" s="2"/>
      <c r="Q781" s="2"/>
      <c r="R781" s="2"/>
      <c r="S781" s="2"/>
      <c r="T781" s="2"/>
      <c r="U781" s="2"/>
      <c r="V781" s="2"/>
      <c r="W781" s="2"/>
      <c r="X781" s="2"/>
      <c r="Y781" s="2"/>
    </row>
    <row r="782" spans="2:25" ht="15.75" customHeight="1">
      <c r="B782" s="2"/>
      <c r="C782" s="2"/>
      <c r="D782" s="1"/>
      <c r="E782" s="6"/>
      <c r="F782" s="2"/>
      <c r="G782" s="2"/>
      <c r="H782" s="2"/>
      <c r="I782" s="2"/>
      <c r="J782" s="2"/>
      <c r="K782" s="2"/>
      <c r="L782" s="2"/>
      <c r="M782" s="2"/>
      <c r="N782" s="2"/>
      <c r="O782" s="2"/>
      <c r="P782" s="2"/>
      <c r="Q782" s="2"/>
      <c r="R782" s="2"/>
      <c r="S782" s="2"/>
      <c r="T782" s="2"/>
      <c r="U782" s="2"/>
      <c r="V782" s="2"/>
      <c r="W782" s="2"/>
      <c r="X782" s="2"/>
      <c r="Y782" s="2"/>
    </row>
    <row r="783" spans="2:25" ht="15.75" customHeight="1">
      <c r="B783" s="2"/>
      <c r="C783" s="2"/>
      <c r="D783" s="1"/>
      <c r="E783" s="6"/>
      <c r="F783" s="2"/>
      <c r="G783" s="2"/>
      <c r="H783" s="2"/>
      <c r="I783" s="2"/>
      <c r="J783" s="2"/>
      <c r="K783" s="2"/>
      <c r="L783" s="2"/>
      <c r="M783" s="2"/>
      <c r="N783" s="2"/>
      <c r="O783" s="2"/>
      <c r="P783" s="2"/>
      <c r="Q783" s="2"/>
      <c r="R783" s="2"/>
      <c r="S783" s="2"/>
      <c r="T783" s="2"/>
      <c r="U783" s="2"/>
      <c r="V783" s="2"/>
      <c r="W783" s="2"/>
      <c r="X783" s="2"/>
      <c r="Y783" s="2"/>
    </row>
    <row r="784" spans="2:25" ht="15.75" customHeight="1">
      <c r="B784" s="2"/>
      <c r="C784" s="2"/>
      <c r="D784" s="1"/>
      <c r="E784" s="6"/>
      <c r="F784" s="2"/>
      <c r="G784" s="2"/>
      <c r="H784" s="2"/>
      <c r="I784" s="2"/>
      <c r="J784" s="2"/>
      <c r="K784" s="2"/>
      <c r="L784" s="2"/>
      <c r="M784" s="2"/>
      <c r="N784" s="2"/>
      <c r="O784" s="2"/>
      <c r="P784" s="2"/>
      <c r="Q784" s="2"/>
      <c r="R784" s="2"/>
      <c r="S784" s="2"/>
      <c r="T784" s="2"/>
      <c r="U784" s="2"/>
      <c r="V784" s="2"/>
      <c r="W784" s="2"/>
      <c r="X784" s="2"/>
      <c r="Y784" s="2"/>
    </row>
    <row r="785" spans="2:25" ht="15.75" customHeight="1">
      <c r="B785" s="2"/>
      <c r="C785" s="2"/>
      <c r="D785" s="1"/>
      <c r="E785" s="6"/>
      <c r="F785" s="2"/>
      <c r="G785" s="2"/>
      <c r="H785" s="2"/>
      <c r="I785" s="2"/>
      <c r="J785" s="2"/>
      <c r="K785" s="2"/>
      <c r="L785" s="2"/>
      <c r="M785" s="2"/>
      <c r="N785" s="2"/>
      <c r="O785" s="2"/>
      <c r="P785" s="2"/>
      <c r="Q785" s="2"/>
      <c r="R785" s="2"/>
      <c r="S785" s="2"/>
      <c r="T785" s="2"/>
      <c r="U785" s="2"/>
      <c r="V785" s="2"/>
      <c r="W785" s="2"/>
      <c r="X785" s="2"/>
      <c r="Y785" s="2"/>
    </row>
    <row r="786" spans="2:25" ht="15.75" customHeight="1">
      <c r="B786" s="2"/>
      <c r="C786" s="2"/>
      <c r="D786" s="1"/>
      <c r="E786" s="6"/>
      <c r="F786" s="2"/>
      <c r="G786" s="2"/>
      <c r="H786" s="2"/>
      <c r="I786" s="2"/>
      <c r="J786" s="2"/>
      <c r="K786" s="2"/>
      <c r="L786" s="2"/>
      <c r="M786" s="2"/>
      <c r="N786" s="2"/>
      <c r="O786" s="2"/>
      <c r="P786" s="2"/>
      <c r="Q786" s="2"/>
      <c r="R786" s="2"/>
      <c r="S786" s="2"/>
      <c r="T786" s="2"/>
      <c r="U786" s="2"/>
      <c r="V786" s="2"/>
      <c r="W786" s="2"/>
      <c r="X786" s="2"/>
      <c r="Y786" s="2"/>
    </row>
    <row r="787" spans="2:25" ht="15.75" customHeight="1">
      <c r="B787" s="2"/>
      <c r="C787" s="2"/>
      <c r="D787" s="1"/>
      <c r="E787" s="6"/>
      <c r="F787" s="2"/>
      <c r="G787" s="2"/>
      <c r="H787" s="2"/>
      <c r="I787" s="2"/>
      <c r="J787" s="2"/>
      <c r="K787" s="2"/>
      <c r="L787" s="2"/>
      <c r="M787" s="2"/>
      <c r="N787" s="2"/>
      <c r="O787" s="2"/>
      <c r="P787" s="2"/>
      <c r="Q787" s="2"/>
      <c r="R787" s="2"/>
      <c r="S787" s="2"/>
      <c r="T787" s="2"/>
      <c r="U787" s="2"/>
      <c r="V787" s="2"/>
      <c r="W787" s="2"/>
      <c r="X787" s="2"/>
      <c r="Y787" s="2"/>
    </row>
    <row r="788" spans="2:25" ht="15.75" customHeight="1">
      <c r="B788" s="2"/>
      <c r="C788" s="2"/>
      <c r="D788" s="1"/>
      <c r="E788" s="6"/>
      <c r="F788" s="2"/>
      <c r="G788" s="2"/>
      <c r="H788" s="2"/>
      <c r="I788" s="2"/>
      <c r="J788" s="2"/>
      <c r="K788" s="2"/>
      <c r="L788" s="2"/>
      <c r="M788" s="2"/>
      <c r="N788" s="2"/>
      <c r="O788" s="2"/>
      <c r="P788" s="2"/>
      <c r="Q788" s="2"/>
      <c r="R788" s="2"/>
      <c r="S788" s="2"/>
      <c r="T788" s="2"/>
      <c r="U788" s="2"/>
      <c r="V788" s="2"/>
      <c r="W788" s="2"/>
      <c r="X788" s="2"/>
      <c r="Y788" s="2"/>
    </row>
    <row r="789" spans="2:25" ht="15.75" customHeight="1">
      <c r="B789" s="2"/>
      <c r="C789" s="2"/>
      <c r="D789" s="1"/>
      <c r="E789" s="6"/>
      <c r="F789" s="2"/>
      <c r="G789" s="2"/>
      <c r="H789" s="2"/>
      <c r="I789" s="2"/>
      <c r="J789" s="2"/>
      <c r="K789" s="2"/>
      <c r="L789" s="2"/>
      <c r="M789" s="2"/>
      <c r="N789" s="2"/>
      <c r="O789" s="2"/>
      <c r="P789" s="2"/>
      <c r="Q789" s="2"/>
      <c r="R789" s="2"/>
      <c r="S789" s="2"/>
      <c r="T789" s="2"/>
      <c r="U789" s="2"/>
      <c r="V789" s="2"/>
      <c r="W789" s="2"/>
      <c r="X789" s="2"/>
      <c r="Y789" s="2"/>
    </row>
    <row r="790" spans="2:25" ht="15.75" customHeight="1">
      <c r="B790" s="2"/>
      <c r="C790" s="2"/>
      <c r="D790" s="1"/>
      <c r="E790" s="6"/>
      <c r="F790" s="2"/>
      <c r="G790" s="2"/>
      <c r="H790" s="2"/>
      <c r="I790" s="2"/>
      <c r="J790" s="2"/>
      <c r="K790" s="2"/>
      <c r="L790" s="2"/>
      <c r="M790" s="2"/>
      <c r="N790" s="2"/>
      <c r="O790" s="2"/>
      <c r="P790" s="2"/>
      <c r="Q790" s="2"/>
      <c r="R790" s="2"/>
      <c r="S790" s="2"/>
      <c r="T790" s="2"/>
      <c r="U790" s="2"/>
      <c r="V790" s="2"/>
      <c r="W790" s="2"/>
      <c r="X790" s="2"/>
      <c r="Y790" s="2"/>
    </row>
    <row r="791" spans="2:25" ht="15.75" customHeight="1">
      <c r="B791" s="2"/>
      <c r="C791" s="2"/>
      <c r="D791" s="1"/>
      <c r="E791" s="6"/>
      <c r="F791" s="2"/>
      <c r="G791" s="2"/>
      <c r="H791" s="2"/>
      <c r="I791" s="2"/>
      <c r="J791" s="2"/>
      <c r="K791" s="2"/>
      <c r="L791" s="2"/>
      <c r="M791" s="2"/>
      <c r="N791" s="2"/>
      <c r="O791" s="2"/>
      <c r="P791" s="2"/>
      <c r="Q791" s="2"/>
      <c r="R791" s="2"/>
      <c r="S791" s="2"/>
      <c r="T791" s="2"/>
      <c r="U791" s="2"/>
      <c r="V791" s="2"/>
      <c r="W791" s="2"/>
      <c r="X791" s="2"/>
      <c r="Y791" s="2"/>
    </row>
    <row r="792" spans="2:25" ht="15.75" customHeight="1">
      <c r="B792" s="2"/>
      <c r="C792" s="2"/>
      <c r="D792" s="1"/>
      <c r="E792" s="6"/>
      <c r="F792" s="2"/>
      <c r="G792" s="2"/>
      <c r="H792" s="2"/>
      <c r="I792" s="2"/>
      <c r="J792" s="2"/>
      <c r="K792" s="2"/>
      <c r="L792" s="2"/>
      <c r="M792" s="2"/>
      <c r="N792" s="2"/>
      <c r="O792" s="2"/>
      <c r="P792" s="2"/>
      <c r="Q792" s="2"/>
      <c r="R792" s="2"/>
      <c r="S792" s="2"/>
      <c r="T792" s="2"/>
      <c r="U792" s="2"/>
      <c r="V792" s="2"/>
      <c r="W792" s="2"/>
      <c r="X792" s="2"/>
      <c r="Y792" s="2"/>
    </row>
    <row r="793" spans="2:25" ht="15.75" customHeight="1">
      <c r="B793" s="2"/>
      <c r="C793" s="2"/>
      <c r="D793" s="1"/>
      <c r="E793" s="6"/>
      <c r="F793" s="2"/>
      <c r="G793" s="2"/>
      <c r="H793" s="2"/>
      <c r="I793" s="2"/>
      <c r="J793" s="2"/>
      <c r="K793" s="2"/>
      <c r="L793" s="2"/>
      <c r="M793" s="2"/>
      <c r="N793" s="2"/>
      <c r="O793" s="2"/>
      <c r="P793" s="2"/>
      <c r="Q793" s="2"/>
      <c r="R793" s="2"/>
      <c r="S793" s="2"/>
      <c r="T793" s="2"/>
      <c r="U793" s="2"/>
      <c r="V793" s="2"/>
      <c r="W793" s="2"/>
      <c r="X793" s="2"/>
      <c r="Y793" s="2"/>
    </row>
    <row r="794" spans="2:25" ht="15.75" customHeight="1">
      <c r="B794" s="2"/>
      <c r="C794" s="2"/>
      <c r="D794" s="1"/>
      <c r="E794" s="6"/>
      <c r="F794" s="2"/>
      <c r="G794" s="2"/>
      <c r="H794" s="2"/>
      <c r="I794" s="2"/>
      <c r="J794" s="2"/>
      <c r="K794" s="2"/>
      <c r="L794" s="2"/>
      <c r="M794" s="2"/>
      <c r="N794" s="2"/>
      <c r="O794" s="2"/>
      <c r="P794" s="2"/>
      <c r="Q794" s="2"/>
      <c r="R794" s="2"/>
      <c r="S794" s="2"/>
      <c r="T794" s="2"/>
      <c r="U794" s="2"/>
      <c r="V794" s="2"/>
      <c r="W794" s="2"/>
      <c r="X794" s="2"/>
      <c r="Y794" s="2"/>
    </row>
    <row r="795" spans="2:25" ht="15.75" customHeight="1">
      <c r="B795" s="2"/>
      <c r="C795" s="2"/>
      <c r="D795" s="1"/>
      <c r="E795" s="6"/>
      <c r="F795" s="2"/>
      <c r="G795" s="2"/>
      <c r="H795" s="2"/>
      <c r="I795" s="2"/>
      <c r="J795" s="2"/>
      <c r="K795" s="2"/>
      <c r="L795" s="2"/>
      <c r="M795" s="2"/>
      <c r="N795" s="2"/>
      <c r="O795" s="2"/>
      <c r="P795" s="2"/>
      <c r="Q795" s="2"/>
      <c r="R795" s="2"/>
      <c r="S795" s="2"/>
      <c r="T795" s="2"/>
      <c r="U795" s="2"/>
      <c r="V795" s="2"/>
      <c r="W795" s="2"/>
      <c r="X795" s="2"/>
      <c r="Y795" s="2"/>
    </row>
    <row r="796" spans="2:25" ht="15.75" customHeight="1">
      <c r="B796" s="2"/>
      <c r="C796" s="2"/>
      <c r="D796" s="1"/>
      <c r="E796" s="6"/>
      <c r="F796" s="2"/>
      <c r="G796" s="2"/>
      <c r="H796" s="2"/>
      <c r="I796" s="2"/>
      <c r="J796" s="2"/>
      <c r="K796" s="2"/>
      <c r="L796" s="2"/>
      <c r="M796" s="2"/>
      <c r="N796" s="2"/>
      <c r="O796" s="2"/>
      <c r="P796" s="2"/>
      <c r="Q796" s="2"/>
      <c r="R796" s="2"/>
      <c r="S796" s="2"/>
      <c r="T796" s="2"/>
      <c r="U796" s="2"/>
      <c r="V796" s="2"/>
      <c r="W796" s="2"/>
      <c r="X796" s="2"/>
      <c r="Y796" s="2"/>
    </row>
    <row r="797" spans="2:25" ht="15.75" customHeight="1">
      <c r="B797" s="2"/>
      <c r="C797" s="2"/>
      <c r="D797" s="1"/>
      <c r="E797" s="6"/>
      <c r="F797" s="2"/>
      <c r="G797" s="2"/>
      <c r="H797" s="2"/>
      <c r="I797" s="2"/>
      <c r="J797" s="2"/>
      <c r="K797" s="2"/>
      <c r="L797" s="2"/>
      <c r="M797" s="2"/>
      <c r="N797" s="2"/>
      <c r="O797" s="2"/>
      <c r="P797" s="2"/>
      <c r="Q797" s="2"/>
      <c r="R797" s="2"/>
      <c r="S797" s="2"/>
      <c r="T797" s="2"/>
      <c r="U797" s="2"/>
      <c r="V797" s="2"/>
      <c r="W797" s="2"/>
      <c r="X797" s="2"/>
      <c r="Y797" s="2"/>
    </row>
    <row r="798" spans="2:25" ht="15.75" customHeight="1">
      <c r="B798" s="2"/>
      <c r="C798" s="2"/>
      <c r="D798" s="1"/>
      <c r="E798" s="6"/>
      <c r="F798" s="2"/>
      <c r="G798" s="2"/>
      <c r="H798" s="2"/>
      <c r="I798" s="2"/>
      <c r="J798" s="2"/>
      <c r="K798" s="2"/>
      <c r="L798" s="2"/>
      <c r="M798" s="2"/>
      <c r="N798" s="2"/>
      <c r="O798" s="2"/>
      <c r="P798" s="2"/>
      <c r="Q798" s="2"/>
      <c r="R798" s="2"/>
      <c r="S798" s="2"/>
      <c r="T798" s="2"/>
      <c r="U798" s="2"/>
      <c r="V798" s="2"/>
      <c r="W798" s="2"/>
      <c r="X798" s="2"/>
      <c r="Y798" s="2"/>
    </row>
    <row r="799" spans="2:25" ht="15.75" customHeight="1">
      <c r="B799" s="2"/>
      <c r="C799" s="2"/>
      <c r="D799" s="1"/>
      <c r="E799" s="6"/>
      <c r="F799" s="2"/>
      <c r="G799" s="2"/>
      <c r="H799" s="2"/>
      <c r="I799" s="2"/>
      <c r="J799" s="2"/>
      <c r="K799" s="2"/>
      <c r="L799" s="2"/>
      <c r="M799" s="2"/>
      <c r="N799" s="2"/>
      <c r="O799" s="2"/>
      <c r="P799" s="2"/>
      <c r="Q799" s="2"/>
      <c r="R799" s="2"/>
      <c r="S799" s="2"/>
      <c r="T799" s="2"/>
      <c r="U799" s="2"/>
      <c r="V799" s="2"/>
      <c r="W799" s="2"/>
      <c r="X799" s="2"/>
      <c r="Y799" s="2"/>
    </row>
    <row r="800" spans="2:25" ht="15.75" customHeight="1">
      <c r="B800" s="2"/>
      <c r="C800" s="2"/>
      <c r="D800" s="1"/>
      <c r="E800" s="6"/>
      <c r="F800" s="2"/>
      <c r="G800" s="2"/>
      <c r="H800" s="2"/>
      <c r="I800" s="2"/>
      <c r="J800" s="2"/>
      <c r="K800" s="2"/>
      <c r="L800" s="2"/>
      <c r="M800" s="2"/>
      <c r="N800" s="2"/>
      <c r="O800" s="2"/>
      <c r="P800" s="2"/>
      <c r="Q800" s="2"/>
      <c r="R800" s="2"/>
      <c r="S800" s="2"/>
      <c r="T800" s="2"/>
      <c r="U800" s="2"/>
      <c r="V800" s="2"/>
      <c r="W800" s="2"/>
      <c r="X800" s="2"/>
      <c r="Y800" s="2"/>
    </row>
    <row r="801" spans="2:25" ht="15.75" customHeight="1">
      <c r="B801" s="2"/>
      <c r="C801" s="2"/>
      <c r="D801" s="1"/>
      <c r="E801" s="6"/>
      <c r="F801" s="2"/>
      <c r="G801" s="2"/>
      <c r="H801" s="2"/>
      <c r="I801" s="2"/>
      <c r="J801" s="2"/>
      <c r="K801" s="2"/>
      <c r="L801" s="2"/>
      <c r="M801" s="2"/>
      <c r="N801" s="2"/>
      <c r="O801" s="2"/>
      <c r="P801" s="2"/>
      <c r="Q801" s="2"/>
      <c r="R801" s="2"/>
      <c r="S801" s="2"/>
      <c r="T801" s="2"/>
      <c r="U801" s="2"/>
      <c r="V801" s="2"/>
      <c r="W801" s="2"/>
      <c r="X801" s="2"/>
      <c r="Y801" s="2"/>
    </row>
    <row r="802" spans="2:25" ht="15.75" customHeight="1">
      <c r="B802" s="2"/>
      <c r="C802" s="2"/>
      <c r="D802" s="1"/>
      <c r="E802" s="6"/>
      <c r="F802" s="2"/>
      <c r="G802" s="2"/>
      <c r="H802" s="2"/>
      <c r="I802" s="2"/>
      <c r="J802" s="2"/>
      <c r="K802" s="2"/>
      <c r="L802" s="2"/>
      <c r="M802" s="2"/>
      <c r="N802" s="2"/>
      <c r="O802" s="2"/>
      <c r="P802" s="2"/>
      <c r="Q802" s="2"/>
      <c r="R802" s="2"/>
      <c r="S802" s="2"/>
      <c r="T802" s="2"/>
      <c r="U802" s="2"/>
      <c r="V802" s="2"/>
      <c r="W802" s="2"/>
      <c r="X802" s="2"/>
      <c r="Y802" s="2"/>
    </row>
    <row r="803" spans="2:25" ht="15.75" customHeight="1">
      <c r="B803" s="2"/>
      <c r="C803" s="2"/>
      <c r="D803" s="1"/>
      <c r="E803" s="6"/>
      <c r="F803" s="2"/>
      <c r="G803" s="2"/>
      <c r="H803" s="2"/>
      <c r="I803" s="2"/>
      <c r="J803" s="2"/>
      <c r="K803" s="2"/>
      <c r="L803" s="2"/>
      <c r="M803" s="2"/>
      <c r="N803" s="2"/>
      <c r="O803" s="2"/>
      <c r="P803" s="2"/>
      <c r="Q803" s="2"/>
      <c r="R803" s="2"/>
      <c r="S803" s="2"/>
      <c r="T803" s="2"/>
      <c r="U803" s="2"/>
      <c r="V803" s="2"/>
      <c r="W803" s="2"/>
      <c r="X803" s="2"/>
      <c r="Y803" s="2"/>
    </row>
    <row r="804" spans="2:25" ht="15.75" customHeight="1">
      <c r="B804" s="2"/>
      <c r="C804" s="2"/>
      <c r="D804" s="1"/>
      <c r="E804" s="6"/>
      <c r="F804" s="2"/>
      <c r="G804" s="2"/>
      <c r="H804" s="2"/>
      <c r="I804" s="2"/>
      <c r="J804" s="2"/>
      <c r="K804" s="2"/>
      <c r="L804" s="2"/>
      <c r="M804" s="2"/>
      <c r="N804" s="2"/>
      <c r="O804" s="2"/>
      <c r="P804" s="2"/>
      <c r="Q804" s="2"/>
      <c r="R804" s="2"/>
      <c r="S804" s="2"/>
      <c r="T804" s="2"/>
      <c r="U804" s="2"/>
      <c r="V804" s="2"/>
      <c r="W804" s="2"/>
      <c r="X804" s="2"/>
      <c r="Y804" s="2"/>
    </row>
    <row r="805" spans="2:25" ht="15.75" customHeight="1">
      <c r="B805" s="2"/>
      <c r="C805" s="2"/>
      <c r="D805" s="1"/>
      <c r="E805" s="6"/>
      <c r="F805" s="2"/>
      <c r="G805" s="2"/>
      <c r="H805" s="2"/>
      <c r="I805" s="2"/>
      <c r="J805" s="2"/>
      <c r="K805" s="2"/>
      <c r="L805" s="2"/>
      <c r="M805" s="2"/>
      <c r="N805" s="2"/>
      <c r="O805" s="2"/>
      <c r="P805" s="2"/>
      <c r="Q805" s="2"/>
      <c r="R805" s="2"/>
      <c r="S805" s="2"/>
      <c r="T805" s="2"/>
      <c r="U805" s="2"/>
      <c r="V805" s="2"/>
      <c r="W805" s="2"/>
      <c r="X805" s="2"/>
      <c r="Y805" s="2"/>
    </row>
    <row r="806" spans="2:25" ht="15.75" customHeight="1">
      <c r="B806" s="2"/>
      <c r="C806" s="2"/>
      <c r="D806" s="1"/>
      <c r="E806" s="6"/>
      <c r="F806" s="2"/>
      <c r="G806" s="2"/>
      <c r="H806" s="2"/>
      <c r="I806" s="2"/>
      <c r="J806" s="2"/>
      <c r="K806" s="2"/>
      <c r="L806" s="2"/>
      <c r="M806" s="2"/>
      <c r="N806" s="2"/>
      <c r="O806" s="2"/>
      <c r="P806" s="2"/>
      <c r="Q806" s="2"/>
      <c r="R806" s="2"/>
      <c r="S806" s="2"/>
      <c r="T806" s="2"/>
      <c r="U806" s="2"/>
      <c r="V806" s="2"/>
      <c r="W806" s="2"/>
      <c r="X806" s="2"/>
      <c r="Y806" s="2"/>
    </row>
    <row r="807" spans="2:25" ht="15.75" customHeight="1">
      <c r="B807" s="2"/>
      <c r="C807" s="2"/>
      <c r="D807" s="1"/>
      <c r="E807" s="6"/>
      <c r="F807" s="2"/>
      <c r="G807" s="2"/>
      <c r="H807" s="2"/>
      <c r="I807" s="2"/>
      <c r="J807" s="2"/>
      <c r="K807" s="2"/>
      <c r="L807" s="2"/>
      <c r="M807" s="2"/>
      <c r="N807" s="2"/>
      <c r="O807" s="2"/>
      <c r="P807" s="2"/>
      <c r="Q807" s="2"/>
      <c r="R807" s="2"/>
      <c r="S807" s="2"/>
      <c r="T807" s="2"/>
      <c r="U807" s="2"/>
      <c r="V807" s="2"/>
      <c r="W807" s="2"/>
      <c r="X807" s="2"/>
      <c r="Y807" s="2"/>
    </row>
    <row r="808" spans="2:25" ht="15.75" customHeight="1">
      <c r="B808" s="2"/>
      <c r="C808" s="2"/>
      <c r="D808" s="1"/>
      <c r="E808" s="6"/>
      <c r="F808" s="2"/>
      <c r="G808" s="2"/>
      <c r="H808" s="2"/>
      <c r="I808" s="2"/>
      <c r="J808" s="2"/>
      <c r="K808" s="2"/>
      <c r="L808" s="2"/>
      <c r="M808" s="2"/>
      <c r="N808" s="2"/>
      <c r="O808" s="2"/>
      <c r="P808" s="2"/>
      <c r="Q808" s="2"/>
      <c r="R808" s="2"/>
      <c r="S808" s="2"/>
      <c r="T808" s="2"/>
      <c r="U808" s="2"/>
      <c r="V808" s="2"/>
      <c r="W808" s="2"/>
      <c r="X808" s="2"/>
      <c r="Y808" s="2"/>
    </row>
    <row r="809" spans="2:25" ht="15.75" customHeight="1">
      <c r="B809" s="2"/>
      <c r="C809" s="2"/>
      <c r="D809" s="1"/>
      <c r="E809" s="6"/>
      <c r="F809" s="2"/>
      <c r="G809" s="2"/>
      <c r="H809" s="2"/>
      <c r="I809" s="2"/>
      <c r="J809" s="2"/>
      <c r="K809" s="2"/>
      <c r="L809" s="2"/>
      <c r="M809" s="2"/>
      <c r="N809" s="2"/>
      <c r="O809" s="2"/>
      <c r="P809" s="2"/>
      <c r="Q809" s="2"/>
      <c r="R809" s="2"/>
      <c r="S809" s="2"/>
      <c r="T809" s="2"/>
      <c r="U809" s="2"/>
      <c r="V809" s="2"/>
      <c r="W809" s="2"/>
      <c r="X809" s="2"/>
      <c r="Y809" s="2"/>
    </row>
    <row r="810" spans="2:25" ht="15.75" customHeight="1">
      <c r="B810" s="2"/>
      <c r="C810" s="2"/>
      <c r="D810" s="1"/>
      <c r="E810" s="6"/>
      <c r="F810" s="2"/>
      <c r="G810" s="2"/>
      <c r="H810" s="2"/>
      <c r="I810" s="2"/>
      <c r="J810" s="2"/>
      <c r="K810" s="2"/>
      <c r="L810" s="2"/>
      <c r="M810" s="2"/>
      <c r="N810" s="2"/>
      <c r="O810" s="2"/>
      <c r="P810" s="2"/>
      <c r="Q810" s="2"/>
      <c r="R810" s="2"/>
      <c r="S810" s="2"/>
      <c r="T810" s="2"/>
      <c r="U810" s="2"/>
      <c r="V810" s="2"/>
      <c r="W810" s="2"/>
      <c r="X810" s="2"/>
      <c r="Y810" s="2"/>
    </row>
    <row r="811" spans="2:25" ht="15.75" customHeight="1">
      <c r="B811" s="2"/>
      <c r="C811" s="2"/>
      <c r="D811" s="1"/>
      <c r="E811" s="6"/>
      <c r="F811" s="2"/>
      <c r="G811" s="2"/>
      <c r="H811" s="2"/>
      <c r="I811" s="2"/>
      <c r="J811" s="2"/>
      <c r="K811" s="2"/>
      <c r="L811" s="2"/>
      <c r="M811" s="2"/>
      <c r="N811" s="2"/>
      <c r="O811" s="2"/>
      <c r="P811" s="2"/>
      <c r="Q811" s="2"/>
      <c r="R811" s="2"/>
      <c r="S811" s="2"/>
      <c r="T811" s="2"/>
      <c r="U811" s="2"/>
      <c r="V811" s="2"/>
      <c r="W811" s="2"/>
      <c r="X811" s="2"/>
      <c r="Y811" s="2"/>
    </row>
    <row r="812" spans="2:25" ht="15.75" customHeight="1">
      <c r="B812" s="2"/>
      <c r="C812" s="2"/>
      <c r="D812" s="1"/>
      <c r="E812" s="6"/>
      <c r="F812" s="2"/>
      <c r="G812" s="2"/>
      <c r="H812" s="2"/>
      <c r="I812" s="2"/>
      <c r="J812" s="2"/>
      <c r="K812" s="2"/>
      <c r="L812" s="2"/>
      <c r="M812" s="2"/>
      <c r="N812" s="2"/>
      <c r="O812" s="2"/>
      <c r="P812" s="2"/>
      <c r="Q812" s="2"/>
      <c r="R812" s="2"/>
      <c r="S812" s="2"/>
      <c r="T812" s="2"/>
      <c r="U812" s="2"/>
      <c r="V812" s="2"/>
      <c r="W812" s="2"/>
      <c r="X812" s="2"/>
      <c r="Y812" s="2"/>
    </row>
    <row r="813" spans="2:25" ht="15.75" customHeight="1">
      <c r="B813" s="2"/>
      <c r="C813" s="2"/>
      <c r="D813" s="1"/>
      <c r="E813" s="6"/>
      <c r="F813" s="2"/>
      <c r="G813" s="2"/>
      <c r="H813" s="2"/>
      <c r="I813" s="2"/>
      <c r="J813" s="2"/>
      <c r="K813" s="2"/>
      <c r="L813" s="2"/>
      <c r="M813" s="2"/>
      <c r="N813" s="2"/>
      <c r="O813" s="2"/>
      <c r="P813" s="2"/>
      <c r="Q813" s="2"/>
      <c r="R813" s="2"/>
      <c r="S813" s="2"/>
      <c r="T813" s="2"/>
      <c r="U813" s="2"/>
      <c r="V813" s="2"/>
      <c r="W813" s="2"/>
      <c r="X813" s="2"/>
      <c r="Y813" s="2"/>
    </row>
    <row r="814" spans="2:25" ht="15.75" customHeight="1">
      <c r="B814" s="2"/>
      <c r="C814" s="2"/>
      <c r="D814" s="1"/>
      <c r="E814" s="6"/>
      <c r="F814" s="2"/>
      <c r="G814" s="2"/>
      <c r="H814" s="2"/>
      <c r="I814" s="2"/>
      <c r="J814" s="2"/>
      <c r="K814" s="2"/>
      <c r="L814" s="2"/>
      <c r="M814" s="2"/>
      <c r="N814" s="2"/>
      <c r="O814" s="2"/>
      <c r="P814" s="2"/>
      <c r="Q814" s="2"/>
      <c r="R814" s="2"/>
      <c r="S814" s="2"/>
      <c r="T814" s="2"/>
      <c r="U814" s="2"/>
      <c r="V814" s="2"/>
      <c r="W814" s="2"/>
      <c r="X814" s="2"/>
      <c r="Y814" s="2"/>
    </row>
    <row r="815" spans="2:25" ht="15.75" customHeight="1">
      <c r="B815" s="2"/>
      <c r="C815" s="2"/>
      <c r="D815" s="1"/>
      <c r="E815" s="6"/>
      <c r="F815" s="2"/>
      <c r="G815" s="2"/>
      <c r="H815" s="2"/>
      <c r="I815" s="2"/>
      <c r="J815" s="2"/>
      <c r="K815" s="2"/>
      <c r="L815" s="2"/>
      <c r="M815" s="2"/>
      <c r="N815" s="2"/>
      <c r="O815" s="2"/>
      <c r="P815" s="2"/>
      <c r="Q815" s="2"/>
      <c r="R815" s="2"/>
      <c r="S815" s="2"/>
      <c r="T815" s="2"/>
      <c r="U815" s="2"/>
      <c r="V815" s="2"/>
      <c r="W815" s="2"/>
      <c r="X815" s="2"/>
      <c r="Y815" s="2"/>
    </row>
    <row r="816" spans="2:25" ht="15.75" customHeight="1">
      <c r="B816" s="2"/>
      <c r="C816" s="2"/>
      <c r="D816" s="1"/>
      <c r="E816" s="6"/>
      <c r="F816" s="2"/>
      <c r="G816" s="2"/>
      <c r="H816" s="2"/>
      <c r="I816" s="2"/>
      <c r="J816" s="2"/>
      <c r="K816" s="2"/>
      <c r="L816" s="2"/>
      <c r="M816" s="2"/>
      <c r="N816" s="2"/>
      <c r="O816" s="2"/>
      <c r="P816" s="2"/>
      <c r="Q816" s="2"/>
      <c r="R816" s="2"/>
      <c r="S816" s="2"/>
      <c r="T816" s="2"/>
      <c r="U816" s="2"/>
      <c r="V816" s="2"/>
      <c r="W816" s="2"/>
      <c r="X816" s="2"/>
      <c r="Y816" s="2"/>
    </row>
    <row r="817" spans="2:25" ht="15.75" customHeight="1">
      <c r="B817" s="2"/>
      <c r="C817" s="2"/>
      <c r="D817" s="1"/>
      <c r="E817" s="6"/>
      <c r="F817" s="2"/>
      <c r="G817" s="2"/>
      <c r="H817" s="2"/>
      <c r="I817" s="2"/>
      <c r="J817" s="2"/>
      <c r="K817" s="2"/>
      <c r="L817" s="2"/>
      <c r="M817" s="2"/>
      <c r="N817" s="2"/>
      <c r="O817" s="2"/>
      <c r="P817" s="2"/>
      <c r="Q817" s="2"/>
      <c r="R817" s="2"/>
      <c r="S817" s="2"/>
      <c r="T817" s="2"/>
      <c r="U817" s="2"/>
      <c r="V817" s="2"/>
      <c r="W817" s="2"/>
      <c r="X817" s="2"/>
      <c r="Y817" s="2"/>
    </row>
    <row r="818" spans="2:25" ht="15.75" customHeight="1">
      <c r="B818" s="2"/>
      <c r="C818" s="2"/>
      <c r="D818" s="1"/>
      <c r="E818" s="6"/>
      <c r="F818" s="2"/>
      <c r="G818" s="2"/>
      <c r="H818" s="2"/>
      <c r="I818" s="2"/>
      <c r="J818" s="2"/>
      <c r="K818" s="2"/>
      <c r="L818" s="2"/>
      <c r="M818" s="2"/>
      <c r="N818" s="2"/>
      <c r="O818" s="2"/>
      <c r="P818" s="2"/>
      <c r="Q818" s="2"/>
      <c r="R818" s="2"/>
      <c r="S818" s="2"/>
      <c r="T818" s="2"/>
      <c r="U818" s="2"/>
      <c r="V818" s="2"/>
      <c r="W818" s="2"/>
      <c r="X818" s="2"/>
      <c r="Y818" s="2"/>
    </row>
    <row r="819" spans="2:25" ht="15.75" customHeight="1">
      <c r="B819" s="2"/>
      <c r="C819" s="2"/>
      <c r="D819" s="1"/>
      <c r="E819" s="6"/>
      <c r="F819" s="2"/>
      <c r="G819" s="2"/>
      <c r="H819" s="2"/>
      <c r="I819" s="2"/>
      <c r="J819" s="2"/>
      <c r="K819" s="2"/>
      <c r="L819" s="2"/>
      <c r="M819" s="2"/>
      <c r="N819" s="2"/>
      <c r="O819" s="2"/>
      <c r="P819" s="2"/>
      <c r="Q819" s="2"/>
      <c r="R819" s="2"/>
      <c r="S819" s="2"/>
      <c r="T819" s="2"/>
      <c r="U819" s="2"/>
      <c r="V819" s="2"/>
      <c r="W819" s="2"/>
      <c r="X819" s="2"/>
      <c r="Y819" s="2"/>
    </row>
    <row r="820" spans="2:25" ht="15.75" customHeight="1">
      <c r="B820" s="2"/>
      <c r="C820" s="2"/>
      <c r="D820" s="1"/>
      <c r="E820" s="6"/>
      <c r="F820" s="2"/>
      <c r="G820" s="2"/>
      <c r="H820" s="2"/>
      <c r="I820" s="2"/>
      <c r="J820" s="2"/>
      <c r="K820" s="2"/>
      <c r="L820" s="2"/>
      <c r="M820" s="2"/>
      <c r="N820" s="2"/>
      <c r="O820" s="2"/>
      <c r="P820" s="2"/>
      <c r="Q820" s="2"/>
      <c r="R820" s="2"/>
      <c r="S820" s="2"/>
      <c r="T820" s="2"/>
      <c r="U820" s="2"/>
      <c r="V820" s="2"/>
      <c r="W820" s="2"/>
      <c r="X820" s="2"/>
      <c r="Y820" s="2"/>
    </row>
    <row r="821" spans="2:25" ht="15.75" customHeight="1">
      <c r="B821" s="2"/>
      <c r="C821" s="2"/>
      <c r="D821" s="1"/>
      <c r="E821" s="6"/>
      <c r="F821" s="2"/>
      <c r="G821" s="2"/>
      <c r="H821" s="2"/>
      <c r="I821" s="2"/>
      <c r="J821" s="2"/>
      <c r="K821" s="2"/>
      <c r="L821" s="2"/>
      <c r="M821" s="2"/>
      <c r="N821" s="2"/>
      <c r="O821" s="2"/>
      <c r="P821" s="2"/>
      <c r="Q821" s="2"/>
      <c r="R821" s="2"/>
      <c r="S821" s="2"/>
      <c r="T821" s="2"/>
      <c r="U821" s="2"/>
      <c r="V821" s="2"/>
      <c r="W821" s="2"/>
      <c r="X821" s="2"/>
      <c r="Y821" s="2"/>
    </row>
    <row r="822" spans="2:25" ht="15.75" customHeight="1">
      <c r="B822" s="2"/>
      <c r="C822" s="2"/>
      <c r="D822" s="1"/>
      <c r="E822" s="6"/>
      <c r="F822" s="2"/>
      <c r="G822" s="2"/>
      <c r="H822" s="2"/>
      <c r="I822" s="2"/>
      <c r="J822" s="2"/>
      <c r="K822" s="2"/>
      <c r="L822" s="2"/>
      <c r="M822" s="2"/>
      <c r="N822" s="2"/>
      <c r="O822" s="2"/>
      <c r="P822" s="2"/>
      <c r="Q822" s="2"/>
      <c r="R822" s="2"/>
      <c r="S822" s="2"/>
      <c r="T822" s="2"/>
      <c r="U822" s="2"/>
      <c r="V822" s="2"/>
      <c r="W822" s="2"/>
      <c r="X822" s="2"/>
      <c r="Y822" s="2"/>
    </row>
    <row r="823" spans="2:25" ht="15.75" customHeight="1">
      <c r="B823" s="2"/>
      <c r="C823" s="2"/>
      <c r="D823" s="1"/>
      <c r="E823" s="6"/>
      <c r="F823" s="2"/>
      <c r="G823" s="2"/>
      <c r="H823" s="2"/>
      <c r="I823" s="2"/>
      <c r="J823" s="2"/>
      <c r="K823" s="2"/>
      <c r="L823" s="2"/>
      <c r="M823" s="2"/>
      <c r="N823" s="2"/>
      <c r="O823" s="2"/>
      <c r="P823" s="2"/>
      <c r="Q823" s="2"/>
      <c r="R823" s="2"/>
      <c r="S823" s="2"/>
      <c r="T823" s="2"/>
      <c r="U823" s="2"/>
      <c r="V823" s="2"/>
      <c r="W823" s="2"/>
      <c r="X823" s="2"/>
      <c r="Y823" s="2"/>
    </row>
    <row r="824" spans="2:25" ht="15.75" customHeight="1">
      <c r="B824" s="2"/>
      <c r="C824" s="2"/>
      <c r="D824" s="1"/>
      <c r="E824" s="6"/>
      <c r="F824" s="2"/>
      <c r="G824" s="2"/>
      <c r="H824" s="2"/>
      <c r="I824" s="2"/>
      <c r="J824" s="2"/>
      <c r="K824" s="2"/>
      <c r="L824" s="2"/>
      <c r="M824" s="2"/>
      <c r="N824" s="2"/>
      <c r="O824" s="2"/>
      <c r="P824" s="2"/>
      <c r="Q824" s="2"/>
      <c r="R824" s="2"/>
      <c r="S824" s="2"/>
      <c r="T824" s="2"/>
      <c r="U824" s="2"/>
      <c r="V824" s="2"/>
      <c r="W824" s="2"/>
      <c r="X824" s="2"/>
      <c r="Y824" s="2"/>
    </row>
    <row r="825" spans="2:25" ht="15.75" customHeight="1">
      <c r="B825" s="2"/>
      <c r="C825" s="2"/>
      <c r="D825" s="1"/>
      <c r="E825" s="6"/>
      <c r="F825" s="2"/>
      <c r="G825" s="2"/>
      <c r="H825" s="2"/>
      <c r="I825" s="2"/>
      <c r="J825" s="2"/>
      <c r="K825" s="2"/>
      <c r="L825" s="2"/>
      <c r="M825" s="2"/>
      <c r="N825" s="2"/>
      <c r="O825" s="2"/>
      <c r="P825" s="2"/>
      <c r="Q825" s="2"/>
      <c r="R825" s="2"/>
      <c r="S825" s="2"/>
      <c r="T825" s="2"/>
      <c r="U825" s="2"/>
      <c r="V825" s="2"/>
      <c r="W825" s="2"/>
      <c r="X825" s="2"/>
      <c r="Y825" s="2"/>
    </row>
    <row r="826" spans="2:25" ht="15.75" customHeight="1">
      <c r="B826" s="2"/>
      <c r="C826" s="2"/>
      <c r="D826" s="1"/>
      <c r="E826" s="6"/>
      <c r="F826" s="2"/>
      <c r="G826" s="2"/>
      <c r="H826" s="2"/>
      <c r="I826" s="2"/>
      <c r="J826" s="2"/>
      <c r="K826" s="2"/>
      <c r="L826" s="2"/>
      <c r="M826" s="2"/>
      <c r="N826" s="2"/>
      <c r="O826" s="2"/>
      <c r="P826" s="2"/>
      <c r="Q826" s="2"/>
      <c r="R826" s="2"/>
      <c r="S826" s="2"/>
      <c r="T826" s="2"/>
      <c r="U826" s="2"/>
      <c r="V826" s="2"/>
      <c r="W826" s="2"/>
      <c r="X826" s="2"/>
      <c r="Y826" s="2"/>
    </row>
    <row r="827" spans="2:25" ht="15.75" customHeight="1">
      <c r="B827" s="2"/>
      <c r="C827" s="2"/>
      <c r="D827" s="1"/>
      <c r="E827" s="6"/>
      <c r="F827" s="2"/>
      <c r="G827" s="2"/>
      <c r="H827" s="2"/>
      <c r="I827" s="2"/>
      <c r="J827" s="2"/>
      <c r="K827" s="2"/>
      <c r="L827" s="2"/>
      <c r="M827" s="2"/>
      <c r="N827" s="2"/>
      <c r="O827" s="2"/>
      <c r="P827" s="2"/>
      <c r="Q827" s="2"/>
      <c r="R827" s="2"/>
      <c r="S827" s="2"/>
      <c r="T827" s="2"/>
      <c r="U827" s="2"/>
      <c r="V827" s="2"/>
      <c r="W827" s="2"/>
      <c r="X827" s="2"/>
      <c r="Y827" s="2"/>
    </row>
    <row r="828" spans="2:25" ht="15.75" customHeight="1">
      <c r="B828" s="2"/>
      <c r="C828" s="2"/>
      <c r="D828" s="1"/>
      <c r="E828" s="6"/>
      <c r="F828" s="2"/>
      <c r="G828" s="2"/>
      <c r="H828" s="2"/>
      <c r="I828" s="2"/>
      <c r="J828" s="2"/>
      <c r="K828" s="2"/>
      <c r="L828" s="2"/>
      <c r="M828" s="2"/>
      <c r="N828" s="2"/>
      <c r="O828" s="2"/>
      <c r="P828" s="2"/>
      <c r="Q828" s="2"/>
      <c r="R828" s="2"/>
      <c r="S828" s="2"/>
      <c r="T828" s="2"/>
      <c r="U828" s="2"/>
      <c r="V828" s="2"/>
      <c r="W828" s="2"/>
      <c r="X828" s="2"/>
      <c r="Y828" s="2"/>
    </row>
    <row r="829" spans="2:25" ht="15.75" customHeight="1">
      <c r="B829" s="2"/>
      <c r="C829" s="2"/>
      <c r="D829" s="1"/>
      <c r="E829" s="6"/>
      <c r="F829" s="2"/>
      <c r="G829" s="2"/>
      <c r="H829" s="2"/>
      <c r="I829" s="2"/>
      <c r="J829" s="2"/>
      <c r="K829" s="2"/>
      <c r="L829" s="2"/>
      <c r="M829" s="2"/>
      <c r="N829" s="2"/>
      <c r="O829" s="2"/>
      <c r="P829" s="2"/>
      <c r="Q829" s="2"/>
      <c r="R829" s="2"/>
      <c r="S829" s="2"/>
      <c r="T829" s="2"/>
      <c r="U829" s="2"/>
      <c r="V829" s="2"/>
      <c r="W829" s="2"/>
      <c r="X829" s="2"/>
      <c r="Y829" s="2"/>
    </row>
    <row r="830" spans="2:25" ht="15.75" customHeight="1">
      <c r="B830" s="2"/>
      <c r="C830" s="2"/>
      <c r="D830" s="1"/>
      <c r="E830" s="6"/>
      <c r="F830" s="2"/>
      <c r="G830" s="2"/>
      <c r="H830" s="2"/>
      <c r="I830" s="2"/>
      <c r="J830" s="2"/>
      <c r="K830" s="2"/>
      <c r="L830" s="2"/>
      <c r="M830" s="2"/>
      <c r="N830" s="2"/>
      <c r="O830" s="2"/>
      <c r="P830" s="2"/>
      <c r="Q830" s="2"/>
      <c r="R830" s="2"/>
      <c r="S830" s="2"/>
      <c r="T830" s="2"/>
      <c r="U830" s="2"/>
      <c r="V830" s="2"/>
      <c r="W830" s="2"/>
      <c r="X830" s="2"/>
      <c r="Y830" s="2"/>
    </row>
    <row r="831" spans="2:25" ht="15.75" customHeight="1">
      <c r="B831" s="2"/>
      <c r="C831" s="2"/>
      <c r="D831" s="1"/>
      <c r="E831" s="6"/>
      <c r="F831" s="2"/>
      <c r="G831" s="2"/>
      <c r="H831" s="2"/>
      <c r="I831" s="2"/>
      <c r="J831" s="2"/>
      <c r="K831" s="2"/>
      <c r="L831" s="2"/>
      <c r="M831" s="2"/>
      <c r="N831" s="2"/>
      <c r="O831" s="2"/>
      <c r="P831" s="2"/>
      <c r="Q831" s="2"/>
      <c r="R831" s="2"/>
      <c r="S831" s="2"/>
      <c r="T831" s="2"/>
      <c r="U831" s="2"/>
      <c r="V831" s="2"/>
      <c r="W831" s="2"/>
      <c r="X831" s="2"/>
      <c r="Y831" s="2"/>
    </row>
    <row r="832" spans="2:25" ht="15.75" customHeight="1">
      <c r="B832" s="2"/>
      <c r="C832" s="2"/>
      <c r="D832" s="1"/>
      <c r="E832" s="6"/>
      <c r="F832" s="2"/>
      <c r="G832" s="2"/>
      <c r="H832" s="2"/>
      <c r="I832" s="2"/>
      <c r="J832" s="2"/>
      <c r="K832" s="2"/>
      <c r="L832" s="2"/>
      <c r="M832" s="2"/>
      <c r="N832" s="2"/>
      <c r="O832" s="2"/>
      <c r="P832" s="2"/>
      <c r="Q832" s="2"/>
      <c r="R832" s="2"/>
      <c r="S832" s="2"/>
      <c r="T832" s="2"/>
      <c r="U832" s="2"/>
      <c r="V832" s="2"/>
      <c r="W832" s="2"/>
      <c r="X832" s="2"/>
      <c r="Y832" s="2"/>
    </row>
    <row r="833" spans="2:25" ht="15.75" customHeight="1">
      <c r="B833" s="2"/>
      <c r="C833" s="2"/>
      <c r="D833" s="1"/>
      <c r="E833" s="6"/>
      <c r="F833" s="2"/>
      <c r="G833" s="2"/>
      <c r="H833" s="2"/>
      <c r="I833" s="2"/>
      <c r="J833" s="2"/>
      <c r="K833" s="2"/>
      <c r="L833" s="2"/>
      <c r="M833" s="2"/>
      <c r="N833" s="2"/>
      <c r="O833" s="2"/>
      <c r="P833" s="2"/>
      <c r="Q833" s="2"/>
      <c r="R833" s="2"/>
      <c r="S833" s="2"/>
      <c r="T833" s="2"/>
      <c r="U833" s="2"/>
      <c r="V833" s="2"/>
      <c r="W833" s="2"/>
      <c r="X833" s="2"/>
      <c r="Y833" s="2"/>
    </row>
    <row r="834" spans="2:25" ht="15.75" customHeight="1">
      <c r="B834" s="2"/>
      <c r="C834" s="2"/>
      <c r="D834" s="1"/>
      <c r="E834" s="6"/>
      <c r="F834" s="2"/>
      <c r="G834" s="2"/>
      <c r="H834" s="2"/>
      <c r="I834" s="2"/>
      <c r="J834" s="2"/>
      <c r="K834" s="2"/>
      <c r="L834" s="2"/>
      <c r="M834" s="2"/>
      <c r="N834" s="2"/>
      <c r="O834" s="2"/>
      <c r="P834" s="2"/>
      <c r="Q834" s="2"/>
      <c r="R834" s="2"/>
      <c r="S834" s="2"/>
      <c r="T834" s="2"/>
      <c r="U834" s="2"/>
      <c r="V834" s="2"/>
      <c r="W834" s="2"/>
      <c r="X834" s="2"/>
      <c r="Y834" s="2"/>
    </row>
    <row r="835" spans="2:25" ht="15.75" customHeight="1">
      <c r="B835" s="2"/>
      <c r="C835" s="2"/>
      <c r="D835" s="1"/>
      <c r="E835" s="6"/>
      <c r="F835" s="2"/>
      <c r="G835" s="2"/>
      <c r="H835" s="2"/>
      <c r="I835" s="2"/>
      <c r="J835" s="2"/>
      <c r="K835" s="2"/>
      <c r="L835" s="2"/>
      <c r="M835" s="2"/>
      <c r="N835" s="2"/>
      <c r="O835" s="2"/>
      <c r="P835" s="2"/>
      <c r="Q835" s="2"/>
      <c r="R835" s="2"/>
      <c r="S835" s="2"/>
      <c r="T835" s="2"/>
      <c r="U835" s="2"/>
      <c r="V835" s="2"/>
      <c r="W835" s="2"/>
      <c r="X835" s="2"/>
      <c r="Y835" s="2"/>
    </row>
    <row r="836" spans="2:25" ht="15.75" customHeight="1">
      <c r="B836" s="2"/>
      <c r="C836" s="2"/>
      <c r="D836" s="1"/>
      <c r="E836" s="6"/>
      <c r="F836" s="2"/>
      <c r="G836" s="2"/>
      <c r="H836" s="2"/>
      <c r="I836" s="2"/>
      <c r="J836" s="2"/>
      <c r="K836" s="2"/>
      <c r="L836" s="2"/>
      <c r="M836" s="2"/>
      <c r="N836" s="2"/>
      <c r="O836" s="2"/>
      <c r="P836" s="2"/>
      <c r="Q836" s="2"/>
      <c r="R836" s="2"/>
      <c r="S836" s="2"/>
      <c r="T836" s="2"/>
      <c r="U836" s="2"/>
      <c r="V836" s="2"/>
      <c r="W836" s="2"/>
      <c r="X836" s="2"/>
      <c r="Y836" s="2"/>
    </row>
    <row r="837" spans="2:25" ht="15.75" customHeight="1">
      <c r="B837" s="2"/>
      <c r="C837" s="2"/>
      <c r="D837" s="1"/>
      <c r="E837" s="6"/>
      <c r="F837" s="2"/>
      <c r="G837" s="2"/>
      <c r="H837" s="2"/>
      <c r="I837" s="2"/>
      <c r="J837" s="2"/>
      <c r="K837" s="2"/>
      <c r="L837" s="2"/>
      <c r="M837" s="2"/>
      <c r="N837" s="2"/>
      <c r="O837" s="2"/>
      <c r="P837" s="2"/>
      <c r="Q837" s="2"/>
      <c r="R837" s="2"/>
      <c r="S837" s="2"/>
      <c r="T837" s="2"/>
      <c r="U837" s="2"/>
      <c r="V837" s="2"/>
      <c r="W837" s="2"/>
      <c r="X837" s="2"/>
      <c r="Y837" s="2"/>
    </row>
    <row r="838" spans="2:25" ht="15.75" customHeight="1">
      <c r="B838" s="2"/>
      <c r="C838" s="2"/>
      <c r="D838" s="1"/>
      <c r="E838" s="6"/>
      <c r="F838" s="2"/>
      <c r="G838" s="2"/>
      <c r="H838" s="2"/>
      <c r="I838" s="2"/>
      <c r="J838" s="2"/>
      <c r="K838" s="2"/>
      <c r="L838" s="2"/>
      <c r="M838" s="2"/>
      <c r="N838" s="2"/>
      <c r="O838" s="2"/>
      <c r="P838" s="2"/>
      <c r="Q838" s="2"/>
      <c r="R838" s="2"/>
      <c r="S838" s="2"/>
      <c r="T838" s="2"/>
      <c r="U838" s="2"/>
      <c r="V838" s="2"/>
      <c r="W838" s="2"/>
      <c r="X838" s="2"/>
      <c r="Y838" s="2"/>
    </row>
    <row r="839" spans="2:25" ht="15.75" customHeight="1">
      <c r="B839" s="2"/>
      <c r="C839" s="2"/>
      <c r="D839" s="1"/>
      <c r="E839" s="6"/>
      <c r="F839" s="2"/>
      <c r="G839" s="2"/>
      <c r="H839" s="2"/>
      <c r="I839" s="2"/>
      <c r="J839" s="2"/>
      <c r="K839" s="2"/>
      <c r="L839" s="2"/>
      <c r="M839" s="2"/>
      <c r="N839" s="2"/>
      <c r="O839" s="2"/>
      <c r="P839" s="2"/>
      <c r="Q839" s="2"/>
      <c r="R839" s="2"/>
      <c r="S839" s="2"/>
      <c r="T839" s="2"/>
      <c r="U839" s="2"/>
      <c r="V839" s="2"/>
      <c r="W839" s="2"/>
      <c r="X839" s="2"/>
      <c r="Y839" s="2"/>
    </row>
    <row r="840" spans="2:25" ht="15.75" customHeight="1">
      <c r="B840" s="2"/>
      <c r="C840" s="2"/>
      <c r="D840" s="1"/>
      <c r="E840" s="6"/>
      <c r="F840" s="2"/>
      <c r="G840" s="2"/>
      <c r="H840" s="2"/>
      <c r="I840" s="2"/>
      <c r="J840" s="2"/>
      <c r="K840" s="2"/>
      <c r="L840" s="2"/>
      <c r="M840" s="2"/>
      <c r="N840" s="2"/>
      <c r="O840" s="2"/>
      <c r="P840" s="2"/>
      <c r="Q840" s="2"/>
      <c r="R840" s="2"/>
      <c r="S840" s="2"/>
      <c r="T840" s="2"/>
      <c r="U840" s="2"/>
      <c r="V840" s="2"/>
      <c r="W840" s="2"/>
      <c r="X840" s="2"/>
      <c r="Y840" s="2"/>
    </row>
    <row r="841" spans="2:25" ht="15.75" customHeight="1">
      <c r="B841" s="2"/>
      <c r="C841" s="2"/>
      <c r="D841" s="1"/>
      <c r="E841" s="6"/>
      <c r="F841" s="2"/>
      <c r="G841" s="2"/>
      <c r="H841" s="2"/>
      <c r="I841" s="2"/>
      <c r="J841" s="2"/>
      <c r="K841" s="2"/>
      <c r="L841" s="2"/>
      <c r="M841" s="2"/>
      <c r="N841" s="2"/>
      <c r="O841" s="2"/>
      <c r="P841" s="2"/>
      <c r="Q841" s="2"/>
      <c r="R841" s="2"/>
      <c r="S841" s="2"/>
      <c r="T841" s="2"/>
      <c r="U841" s="2"/>
      <c r="V841" s="2"/>
      <c r="W841" s="2"/>
      <c r="X841" s="2"/>
      <c r="Y841" s="2"/>
    </row>
    <row r="842" spans="2:25" ht="15.75" customHeight="1">
      <c r="B842" s="2"/>
      <c r="C842" s="2"/>
      <c r="D842" s="1"/>
      <c r="E842" s="6"/>
      <c r="F842" s="2"/>
      <c r="G842" s="2"/>
      <c r="H842" s="2"/>
      <c r="I842" s="2"/>
      <c r="J842" s="2"/>
      <c r="K842" s="2"/>
      <c r="L842" s="2"/>
      <c r="M842" s="2"/>
      <c r="N842" s="2"/>
      <c r="O842" s="2"/>
      <c r="P842" s="2"/>
      <c r="Q842" s="2"/>
      <c r="R842" s="2"/>
      <c r="S842" s="2"/>
      <c r="T842" s="2"/>
      <c r="U842" s="2"/>
      <c r="V842" s="2"/>
      <c r="W842" s="2"/>
      <c r="X842" s="2"/>
      <c r="Y842" s="2"/>
    </row>
    <row r="843" spans="2:25" ht="15.75" customHeight="1">
      <c r="B843" s="2"/>
      <c r="C843" s="2"/>
      <c r="D843" s="1"/>
      <c r="E843" s="6"/>
      <c r="F843" s="2"/>
      <c r="G843" s="2"/>
      <c r="H843" s="2"/>
      <c r="I843" s="2"/>
      <c r="J843" s="2"/>
      <c r="K843" s="2"/>
      <c r="L843" s="2"/>
      <c r="M843" s="2"/>
      <c r="N843" s="2"/>
      <c r="O843" s="2"/>
      <c r="P843" s="2"/>
      <c r="Q843" s="2"/>
      <c r="R843" s="2"/>
      <c r="S843" s="2"/>
      <c r="T843" s="2"/>
      <c r="U843" s="2"/>
      <c r="V843" s="2"/>
      <c r="W843" s="2"/>
      <c r="X843" s="2"/>
      <c r="Y843" s="2"/>
    </row>
    <row r="844" spans="2:25" ht="15.75" customHeight="1">
      <c r="B844" s="2"/>
      <c r="C844" s="2"/>
      <c r="D844" s="1"/>
      <c r="E844" s="6"/>
      <c r="F844" s="2"/>
      <c r="G844" s="2"/>
      <c r="H844" s="2"/>
      <c r="I844" s="2"/>
      <c r="J844" s="2"/>
      <c r="K844" s="2"/>
      <c r="L844" s="2"/>
      <c r="M844" s="2"/>
      <c r="N844" s="2"/>
      <c r="O844" s="2"/>
      <c r="P844" s="2"/>
      <c r="Q844" s="2"/>
      <c r="R844" s="2"/>
      <c r="S844" s="2"/>
      <c r="T844" s="2"/>
      <c r="U844" s="2"/>
      <c r="V844" s="2"/>
      <c r="W844" s="2"/>
      <c r="X844" s="2"/>
      <c r="Y844" s="2"/>
    </row>
    <row r="845" spans="2:25" ht="15.75" customHeight="1">
      <c r="B845" s="2"/>
      <c r="C845" s="2"/>
      <c r="D845" s="1"/>
      <c r="E845" s="6"/>
      <c r="F845" s="2"/>
      <c r="G845" s="2"/>
      <c r="H845" s="2"/>
      <c r="I845" s="2"/>
      <c r="J845" s="2"/>
      <c r="K845" s="2"/>
      <c r="L845" s="2"/>
      <c r="M845" s="2"/>
      <c r="N845" s="2"/>
      <c r="O845" s="2"/>
      <c r="P845" s="2"/>
      <c r="Q845" s="2"/>
      <c r="R845" s="2"/>
      <c r="S845" s="2"/>
      <c r="T845" s="2"/>
      <c r="U845" s="2"/>
      <c r="V845" s="2"/>
      <c r="W845" s="2"/>
      <c r="X845" s="2"/>
      <c r="Y845" s="2"/>
    </row>
    <row r="846" spans="2:25" ht="15.75" customHeight="1">
      <c r="B846" s="2"/>
      <c r="C846" s="2"/>
      <c r="D846" s="1"/>
      <c r="E846" s="6"/>
      <c r="F846" s="2"/>
      <c r="G846" s="2"/>
      <c r="H846" s="2"/>
      <c r="I846" s="2"/>
      <c r="J846" s="2"/>
      <c r="K846" s="2"/>
      <c r="L846" s="2"/>
      <c r="M846" s="2"/>
      <c r="N846" s="2"/>
      <c r="O846" s="2"/>
      <c r="P846" s="2"/>
      <c r="Q846" s="2"/>
      <c r="R846" s="2"/>
      <c r="S846" s="2"/>
      <c r="T846" s="2"/>
      <c r="U846" s="2"/>
      <c r="V846" s="2"/>
      <c r="W846" s="2"/>
      <c r="X846" s="2"/>
      <c r="Y846" s="2"/>
    </row>
    <row r="847" spans="2:25" ht="15.75" customHeight="1">
      <c r="B847" s="2"/>
      <c r="C847" s="2"/>
      <c r="D847" s="1"/>
      <c r="E847" s="6"/>
      <c r="F847" s="2"/>
      <c r="G847" s="2"/>
      <c r="H847" s="2"/>
      <c r="I847" s="2"/>
      <c r="J847" s="2"/>
      <c r="K847" s="2"/>
      <c r="L847" s="2"/>
      <c r="M847" s="2"/>
      <c r="N847" s="2"/>
      <c r="O847" s="2"/>
      <c r="P847" s="2"/>
      <c r="Q847" s="2"/>
      <c r="R847" s="2"/>
      <c r="S847" s="2"/>
      <c r="T847" s="2"/>
      <c r="U847" s="2"/>
      <c r="V847" s="2"/>
      <c r="W847" s="2"/>
      <c r="X847" s="2"/>
      <c r="Y847" s="2"/>
    </row>
    <row r="848" spans="2:25" ht="15.75" customHeight="1">
      <c r="B848" s="2"/>
      <c r="C848" s="2"/>
      <c r="D848" s="1"/>
      <c r="E848" s="6"/>
      <c r="F848" s="2"/>
      <c r="G848" s="2"/>
      <c r="H848" s="2"/>
      <c r="I848" s="2"/>
      <c r="J848" s="2"/>
      <c r="K848" s="2"/>
      <c r="L848" s="2"/>
      <c r="M848" s="2"/>
      <c r="N848" s="2"/>
      <c r="O848" s="2"/>
      <c r="P848" s="2"/>
      <c r="Q848" s="2"/>
      <c r="R848" s="2"/>
      <c r="S848" s="2"/>
      <c r="T848" s="2"/>
      <c r="U848" s="2"/>
      <c r="V848" s="2"/>
      <c r="W848" s="2"/>
      <c r="X848" s="2"/>
      <c r="Y848" s="2"/>
    </row>
    <row r="849" spans="2:25" ht="15.75" customHeight="1">
      <c r="B849" s="2"/>
      <c r="C849" s="2"/>
      <c r="D849" s="1"/>
      <c r="E849" s="6"/>
      <c r="F849" s="2"/>
      <c r="G849" s="2"/>
      <c r="H849" s="2"/>
      <c r="I849" s="2"/>
      <c r="J849" s="2"/>
      <c r="K849" s="2"/>
      <c r="L849" s="2"/>
      <c r="M849" s="2"/>
      <c r="N849" s="2"/>
      <c r="O849" s="2"/>
      <c r="P849" s="2"/>
      <c r="Q849" s="2"/>
      <c r="R849" s="2"/>
      <c r="S849" s="2"/>
      <c r="T849" s="2"/>
      <c r="U849" s="2"/>
      <c r="V849" s="2"/>
      <c r="W849" s="2"/>
      <c r="X849" s="2"/>
      <c r="Y849" s="2"/>
    </row>
    <row r="850" spans="2:25" ht="15.75" customHeight="1">
      <c r="B850" s="2"/>
      <c r="C850" s="2"/>
      <c r="D850" s="1"/>
      <c r="E850" s="6"/>
      <c r="F850" s="2"/>
      <c r="G850" s="2"/>
      <c r="H850" s="2"/>
      <c r="I850" s="2"/>
      <c r="J850" s="2"/>
      <c r="K850" s="2"/>
      <c r="L850" s="2"/>
      <c r="M850" s="2"/>
      <c r="N850" s="2"/>
      <c r="O850" s="2"/>
      <c r="P850" s="2"/>
      <c r="Q850" s="2"/>
      <c r="R850" s="2"/>
      <c r="S850" s="2"/>
      <c r="T850" s="2"/>
      <c r="U850" s="2"/>
      <c r="V850" s="2"/>
      <c r="W850" s="2"/>
      <c r="X850" s="2"/>
      <c r="Y850" s="2"/>
    </row>
    <row r="851" spans="2:25" ht="15.75" customHeight="1">
      <c r="B851" s="2"/>
      <c r="C851" s="2"/>
      <c r="D851" s="1"/>
      <c r="E851" s="6"/>
      <c r="F851" s="2"/>
      <c r="G851" s="2"/>
      <c r="H851" s="2"/>
      <c r="I851" s="2"/>
      <c r="J851" s="2"/>
      <c r="K851" s="2"/>
      <c r="L851" s="2"/>
      <c r="M851" s="2"/>
      <c r="N851" s="2"/>
      <c r="O851" s="2"/>
      <c r="P851" s="2"/>
      <c r="Q851" s="2"/>
      <c r="R851" s="2"/>
      <c r="S851" s="2"/>
      <c r="T851" s="2"/>
      <c r="U851" s="2"/>
      <c r="V851" s="2"/>
      <c r="W851" s="2"/>
      <c r="X851" s="2"/>
      <c r="Y851" s="2"/>
    </row>
    <row r="852" spans="2:25" ht="15.75" customHeight="1">
      <c r="B852" s="2"/>
      <c r="C852" s="2"/>
      <c r="D852" s="1"/>
      <c r="E852" s="6"/>
      <c r="F852" s="2"/>
      <c r="G852" s="2"/>
      <c r="H852" s="2"/>
      <c r="I852" s="2"/>
      <c r="J852" s="2"/>
      <c r="K852" s="2"/>
      <c r="L852" s="2"/>
      <c r="M852" s="2"/>
      <c r="N852" s="2"/>
      <c r="O852" s="2"/>
      <c r="P852" s="2"/>
      <c r="Q852" s="2"/>
      <c r="R852" s="2"/>
      <c r="S852" s="2"/>
      <c r="T852" s="2"/>
      <c r="U852" s="2"/>
      <c r="V852" s="2"/>
      <c r="W852" s="2"/>
      <c r="X852" s="2"/>
      <c r="Y852" s="2"/>
    </row>
    <row r="853" spans="2:25" ht="15.75" customHeight="1">
      <c r="B853" s="2"/>
      <c r="C853" s="2"/>
      <c r="D853" s="1"/>
      <c r="E853" s="6"/>
      <c r="F853" s="2"/>
      <c r="G853" s="2"/>
      <c r="H853" s="2"/>
      <c r="I853" s="2"/>
      <c r="J853" s="2"/>
      <c r="K853" s="2"/>
      <c r="L853" s="2"/>
      <c r="M853" s="2"/>
      <c r="N853" s="2"/>
      <c r="O853" s="2"/>
      <c r="P853" s="2"/>
      <c r="Q853" s="2"/>
      <c r="R853" s="2"/>
      <c r="S853" s="2"/>
      <c r="T853" s="2"/>
      <c r="U853" s="2"/>
      <c r="V853" s="2"/>
      <c r="W853" s="2"/>
      <c r="X853" s="2"/>
      <c r="Y853" s="2"/>
    </row>
    <row r="854" spans="2:25" ht="15.75" customHeight="1">
      <c r="B854" s="2"/>
      <c r="C854" s="2"/>
      <c r="D854" s="1"/>
      <c r="E854" s="6"/>
      <c r="F854" s="2"/>
      <c r="G854" s="2"/>
      <c r="H854" s="2"/>
      <c r="I854" s="2"/>
      <c r="J854" s="2"/>
      <c r="K854" s="2"/>
      <c r="L854" s="2"/>
      <c r="M854" s="2"/>
      <c r="N854" s="2"/>
      <c r="O854" s="2"/>
      <c r="P854" s="2"/>
      <c r="Q854" s="2"/>
      <c r="R854" s="2"/>
      <c r="S854" s="2"/>
      <c r="T854" s="2"/>
      <c r="U854" s="2"/>
      <c r="V854" s="2"/>
      <c r="W854" s="2"/>
      <c r="X854" s="2"/>
      <c r="Y854" s="2"/>
    </row>
    <row r="855" spans="2:25" ht="15.75" customHeight="1">
      <c r="B855" s="2"/>
      <c r="C855" s="2"/>
      <c r="D855" s="1"/>
      <c r="E855" s="6"/>
      <c r="F855" s="2"/>
      <c r="G855" s="2"/>
      <c r="H855" s="2"/>
      <c r="I855" s="2"/>
      <c r="J855" s="2"/>
      <c r="K855" s="2"/>
      <c r="L855" s="2"/>
      <c r="M855" s="2"/>
      <c r="N855" s="2"/>
      <c r="O855" s="2"/>
      <c r="P855" s="2"/>
      <c r="Q855" s="2"/>
      <c r="R855" s="2"/>
      <c r="S855" s="2"/>
      <c r="T855" s="2"/>
      <c r="U855" s="2"/>
      <c r="V855" s="2"/>
      <c r="W855" s="2"/>
      <c r="X855" s="2"/>
      <c r="Y855" s="2"/>
    </row>
    <row r="856" spans="2:25" ht="15.75" customHeight="1">
      <c r="B856" s="2"/>
      <c r="C856" s="2"/>
      <c r="D856" s="1"/>
      <c r="E856" s="6"/>
      <c r="F856" s="2"/>
      <c r="G856" s="2"/>
      <c r="H856" s="2"/>
      <c r="I856" s="2"/>
      <c r="J856" s="2"/>
      <c r="K856" s="2"/>
      <c r="L856" s="2"/>
      <c r="M856" s="2"/>
      <c r="N856" s="2"/>
      <c r="O856" s="2"/>
      <c r="P856" s="2"/>
      <c r="Q856" s="2"/>
      <c r="R856" s="2"/>
      <c r="S856" s="2"/>
      <c r="T856" s="2"/>
      <c r="U856" s="2"/>
      <c r="V856" s="2"/>
      <c r="W856" s="2"/>
      <c r="X856" s="2"/>
      <c r="Y856" s="2"/>
    </row>
    <row r="857" spans="2:25" ht="15.75" customHeight="1">
      <c r="B857" s="2"/>
      <c r="C857" s="2"/>
      <c r="D857" s="1"/>
      <c r="E857" s="6"/>
      <c r="F857" s="2"/>
      <c r="G857" s="2"/>
      <c r="H857" s="2"/>
      <c r="I857" s="2"/>
      <c r="J857" s="2"/>
      <c r="K857" s="2"/>
      <c r="L857" s="2"/>
      <c r="M857" s="2"/>
      <c r="N857" s="2"/>
      <c r="O857" s="2"/>
      <c r="P857" s="2"/>
      <c r="Q857" s="2"/>
      <c r="R857" s="2"/>
      <c r="S857" s="2"/>
      <c r="T857" s="2"/>
      <c r="U857" s="2"/>
      <c r="V857" s="2"/>
      <c r="W857" s="2"/>
      <c r="X857" s="2"/>
      <c r="Y857" s="2"/>
    </row>
    <row r="858" spans="2:25" ht="15.75" customHeight="1">
      <c r="B858" s="2"/>
      <c r="C858" s="2"/>
      <c r="D858" s="1"/>
      <c r="E858" s="6"/>
      <c r="F858" s="2"/>
      <c r="G858" s="2"/>
      <c r="H858" s="2"/>
      <c r="I858" s="2"/>
      <c r="J858" s="2"/>
      <c r="K858" s="2"/>
      <c r="L858" s="2"/>
      <c r="M858" s="2"/>
      <c r="N858" s="2"/>
      <c r="O858" s="2"/>
      <c r="P858" s="2"/>
      <c r="Q858" s="2"/>
      <c r="R858" s="2"/>
      <c r="S858" s="2"/>
      <c r="T858" s="2"/>
      <c r="U858" s="2"/>
      <c r="V858" s="2"/>
      <c r="W858" s="2"/>
      <c r="X858" s="2"/>
      <c r="Y858" s="2"/>
    </row>
    <row r="859" spans="2:25" ht="15.75" customHeight="1">
      <c r="B859" s="2"/>
      <c r="C859" s="2"/>
      <c r="D859" s="1"/>
      <c r="E859" s="6"/>
      <c r="F859" s="2"/>
      <c r="G859" s="2"/>
      <c r="H859" s="2"/>
      <c r="I859" s="2"/>
      <c r="J859" s="2"/>
      <c r="K859" s="2"/>
      <c r="L859" s="2"/>
      <c r="M859" s="2"/>
      <c r="N859" s="2"/>
      <c r="O859" s="2"/>
      <c r="P859" s="2"/>
      <c r="Q859" s="2"/>
      <c r="R859" s="2"/>
      <c r="S859" s="2"/>
      <c r="T859" s="2"/>
      <c r="U859" s="2"/>
      <c r="V859" s="2"/>
      <c r="W859" s="2"/>
      <c r="X859" s="2"/>
      <c r="Y859" s="2"/>
    </row>
    <row r="860" spans="2:25" ht="15.75" customHeight="1">
      <c r="B860" s="2"/>
      <c r="C860" s="2"/>
      <c r="D860" s="1"/>
      <c r="E860" s="6"/>
      <c r="F860" s="2"/>
      <c r="G860" s="2"/>
      <c r="H860" s="2"/>
      <c r="I860" s="2"/>
      <c r="J860" s="2"/>
      <c r="K860" s="2"/>
      <c r="L860" s="2"/>
      <c r="M860" s="2"/>
      <c r="N860" s="2"/>
      <c r="O860" s="2"/>
      <c r="P860" s="2"/>
      <c r="Q860" s="2"/>
      <c r="R860" s="2"/>
      <c r="S860" s="2"/>
      <c r="T860" s="2"/>
      <c r="U860" s="2"/>
      <c r="V860" s="2"/>
      <c r="W860" s="2"/>
      <c r="X860" s="2"/>
      <c r="Y860" s="2"/>
    </row>
    <row r="861" spans="2:25" ht="15.75" customHeight="1">
      <c r="B861" s="2"/>
      <c r="C861" s="2"/>
      <c r="D861" s="1"/>
      <c r="E861" s="6"/>
      <c r="F861" s="2"/>
      <c r="G861" s="2"/>
      <c r="H861" s="2"/>
      <c r="I861" s="2"/>
      <c r="J861" s="2"/>
      <c r="K861" s="2"/>
      <c r="L861" s="2"/>
      <c r="M861" s="2"/>
      <c r="N861" s="2"/>
      <c r="O861" s="2"/>
      <c r="P861" s="2"/>
      <c r="Q861" s="2"/>
      <c r="R861" s="2"/>
      <c r="S861" s="2"/>
      <c r="T861" s="2"/>
      <c r="U861" s="2"/>
      <c r="V861" s="2"/>
      <c r="W861" s="2"/>
      <c r="X861" s="2"/>
      <c r="Y861" s="2"/>
    </row>
    <row r="862" spans="2:25" ht="15.75" customHeight="1">
      <c r="B862" s="2"/>
      <c r="C862" s="2"/>
      <c r="D862" s="1"/>
      <c r="E862" s="6"/>
      <c r="F862" s="2"/>
      <c r="G862" s="2"/>
      <c r="H862" s="2"/>
      <c r="I862" s="2"/>
      <c r="J862" s="2"/>
      <c r="K862" s="2"/>
      <c r="L862" s="2"/>
      <c r="M862" s="2"/>
      <c r="N862" s="2"/>
      <c r="O862" s="2"/>
      <c r="P862" s="2"/>
      <c r="Q862" s="2"/>
      <c r="R862" s="2"/>
      <c r="S862" s="2"/>
      <c r="T862" s="2"/>
      <c r="U862" s="2"/>
      <c r="V862" s="2"/>
      <c r="W862" s="2"/>
      <c r="X862" s="2"/>
      <c r="Y862" s="2"/>
    </row>
    <row r="863" spans="2:25" ht="15.75" customHeight="1">
      <c r="B863" s="2"/>
      <c r="C863" s="2"/>
      <c r="D863" s="1"/>
      <c r="E863" s="6"/>
      <c r="F863" s="2"/>
      <c r="G863" s="2"/>
      <c r="H863" s="2"/>
      <c r="I863" s="2"/>
      <c r="J863" s="2"/>
      <c r="K863" s="2"/>
      <c r="L863" s="2"/>
      <c r="M863" s="2"/>
      <c r="N863" s="2"/>
      <c r="O863" s="2"/>
      <c r="P863" s="2"/>
      <c r="Q863" s="2"/>
      <c r="R863" s="2"/>
      <c r="S863" s="2"/>
      <c r="T863" s="2"/>
      <c r="U863" s="2"/>
      <c r="V863" s="2"/>
      <c r="W863" s="2"/>
      <c r="X863" s="2"/>
      <c r="Y863" s="2"/>
    </row>
    <row r="864" spans="2:25" ht="15.75" customHeight="1">
      <c r="B864" s="2"/>
      <c r="C864" s="2"/>
      <c r="D864" s="1"/>
      <c r="E864" s="6"/>
      <c r="F864" s="2"/>
      <c r="G864" s="2"/>
      <c r="H864" s="2"/>
      <c r="I864" s="2"/>
      <c r="J864" s="2"/>
      <c r="K864" s="2"/>
      <c r="L864" s="2"/>
      <c r="M864" s="2"/>
      <c r="N864" s="2"/>
      <c r="O864" s="2"/>
      <c r="P864" s="2"/>
      <c r="Q864" s="2"/>
      <c r="R864" s="2"/>
      <c r="S864" s="2"/>
      <c r="T864" s="2"/>
      <c r="U864" s="2"/>
      <c r="V864" s="2"/>
      <c r="W864" s="2"/>
      <c r="X864" s="2"/>
      <c r="Y864" s="2"/>
    </row>
    <row r="865" spans="2:25" ht="15.75" customHeight="1">
      <c r="B865" s="2"/>
      <c r="C865" s="2"/>
      <c r="D865" s="1"/>
      <c r="E865" s="6"/>
      <c r="F865" s="2"/>
      <c r="G865" s="2"/>
      <c r="H865" s="2"/>
      <c r="I865" s="2"/>
      <c r="J865" s="2"/>
      <c r="K865" s="2"/>
      <c r="L865" s="2"/>
      <c r="M865" s="2"/>
      <c r="N865" s="2"/>
      <c r="O865" s="2"/>
      <c r="P865" s="2"/>
      <c r="Q865" s="2"/>
      <c r="R865" s="2"/>
      <c r="S865" s="2"/>
      <c r="T865" s="2"/>
      <c r="U865" s="2"/>
      <c r="V865" s="2"/>
      <c r="W865" s="2"/>
      <c r="X865" s="2"/>
      <c r="Y865" s="2"/>
    </row>
    <row r="866" spans="2:25" ht="15.75" customHeight="1">
      <c r="B866" s="2"/>
      <c r="C866" s="2"/>
      <c r="D866" s="1"/>
      <c r="E866" s="6"/>
      <c r="F866" s="2"/>
      <c r="G866" s="2"/>
      <c r="H866" s="2"/>
      <c r="I866" s="2"/>
      <c r="J866" s="2"/>
      <c r="K866" s="2"/>
      <c r="L866" s="2"/>
      <c r="M866" s="2"/>
      <c r="N866" s="2"/>
      <c r="O866" s="2"/>
      <c r="P866" s="2"/>
      <c r="Q866" s="2"/>
      <c r="R866" s="2"/>
      <c r="S866" s="2"/>
      <c r="T866" s="2"/>
      <c r="U866" s="2"/>
      <c r="V866" s="2"/>
      <c r="W866" s="2"/>
      <c r="X866" s="2"/>
      <c r="Y866" s="2"/>
    </row>
    <row r="867" spans="2:25" ht="15.75" customHeight="1">
      <c r="B867" s="2"/>
      <c r="C867" s="2"/>
      <c r="D867" s="1"/>
      <c r="E867" s="6"/>
      <c r="F867" s="2"/>
      <c r="G867" s="2"/>
      <c r="H867" s="2"/>
      <c r="I867" s="2"/>
      <c r="J867" s="2"/>
      <c r="K867" s="2"/>
      <c r="L867" s="2"/>
      <c r="M867" s="2"/>
      <c r="N867" s="2"/>
      <c r="O867" s="2"/>
      <c r="P867" s="2"/>
      <c r="Q867" s="2"/>
      <c r="R867" s="2"/>
      <c r="S867" s="2"/>
      <c r="T867" s="2"/>
      <c r="U867" s="2"/>
      <c r="V867" s="2"/>
      <c r="W867" s="2"/>
      <c r="X867" s="2"/>
      <c r="Y867" s="2"/>
    </row>
    <row r="868" spans="2:25" ht="15.75" customHeight="1">
      <c r="B868" s="2"/>
      <c r="C868" s="2"/>
      <c r="D868" s="1"/>
      <c r="E868" s="6"/>
      <c r="F868" s="2"/>
      <c r="G868" s="2"/>
      <c r="H868" s="2"/>
      <c r="I868" s="2"/>
      <c r="J868" s="2"/>
      <c r="K868" s="2"/>
      <c r="L868" s="2"/>
      <c r="M868" s="2"/>
      <c r="N868" s="2"/>
      <c r="O868" s="2"/>
      <c r="P868" s="2"/>
      <c r="Q868" s="2"/>
      <c r="R868" s="2"/>
      <c r="S868" s="2"/>
      <c r="T868" s="2"/>
      <c r="U868" s="2"/>
      <c r="V868" s="2"/>
      <c r="W868" s="2"/>
      <c r="X868" s="2"/>
      <c r="Y868" s="2"/>
    </row>
    <row r="869" spans="2:25" ht="15.75" customHeight="1">
      <c r="B869" s="2"/>
      <c r="C869" s="2"/>
      <c r="D869" s="1"/>
      <c r="E869" s="6"/>
      <c r="F869" s="2"/>
      <c r="G869" s="2"/>
      <c r="H869" s="2"/>
      <c r="I869" s="2"/>
      <c r="J869" s="2"/>
      <c r="K869" s="2"/>
      <c r="L869" s="2"/>
      <c r="M869" s="2"/>
      <c r="N869" s="2"/>
      <c r="O869" s="2"/>
      <c r="P869" s="2"/>
      <c r="Q869" s="2"/>
      <c r="R869" s="2"/>
      <c r="S869" s="2"/>
      <c r="T869" s="2"/>
      <c r="U869" s="2"/>
      <c r="V869" s="2"/>
      <c r="W869" s="2"/>
      <c r="X869" s="2"/>
      <c r="Y869" s="2"/>
    </row>
    <row r="870" spans="2:25" ht="15.75" customHeight="1">
      <c r="B870" s="2"/>
      <c r="C870" s="2"/>
      <c r="D870" s="1"/>
      <c r="E870" s="6"/>
      <c r="F870" s="2"/>
      <c r="G870" s="2"/>
      <c r="H870" s="2"/>
      <c r="I870" s="2"/>
      <c r="J870" s="2"/>
      <c r="K870" s="2"/>
      <c r="L870" s="2"/>
      <c r="M870" s="2"/>
      <c r="N870" s="2"/>
      <c r="O870" s="2"/>
      <c r="P870" s="2"/>
      <c r="Q870" s="2"/>
      <c r="R870" s="2"/>
      <c r="S870" s="2"/>
      <c r="T870" s="2"/>
      <c r="U870" s="2"/>
      <c r="V870" s="2"/>
      <c r="W870" s="2"/>
      <c r="X870" s="2"/>
      <c r="Y870" s="2"/>
    </row>
    <row r="871" spans="2:25" ht="15.75" customHeight="1">
      <c r="B871" s="2"/>
      <c r="C871" s="2"/>
      <c r="D871" s="1"/>
      <c r="E871" s="6"/>
      <c r="F871" s="2"/>
      <c r="G871" s="2"/>
      <c r="H871" s="2"/>
      <c r="I871" s="2"/>
      <c r="J871" s="2"/>
      <c r="K871" s="2"/>
      <c r="L871" s="2"/>
      <c r="M871" s="2"/>
      <c r="N871" s="2"/>
      <c r="O871" s="2"/>
      <c r="P871" s="2"/>
      <c r="Q871" s="2"/>
      <c r="R871" s="2"/>
      <c r="S871" s="2"/>
      <c r="T871" s="2"/>
      <c r="U871" s="2"/>
      <c r="V871" s="2"/>
      <c r="W871" s="2"/>
      <c r="X871" s="2"/>
      <c r="Y871" s="2"/>
    </row>
    <row r="872" spans="2:25" ht="15.75" customHeight="1">
      <c r="B872" s="2"/>
      <c r="C872" s="2"/>
      <c r="D872" s="1"/>
      <c r="E872" s="6"/>
      <c r="F872" s="2"/>
      <c r="G872" s="2"/>
      <c r="H872" s="2"/>
      <c r="I872" s="2"/>
      <c r="J872" s="2"/>
      <c r="K872" s="2"/>
      <c r="L872" s="2"/>
      <c r="M872" s="2"/>
      <c r="N872" s="2"/>
      <c r="O872" s="2"/>
      <c r="P872" s="2"/>
      <c r="Q872" s="2"/>
      <c r="R872" s="2"/>
      <c r="S872" s="2"/>
      <c r="T872" s="2"/>
      <c r="U872" s="2"/>
      <c r="V872" s="2"/>
      <c r="W872" s="2"/>
      <c r="X872" s="2"/>
      <c r="Y872" s="2"/>
    </row>
    <row r="873" spans="2:25" ht="15.75" customHeight="1">
      <c r="B873" s="2"/>
      <c r="C873" s="2"/>
      <c r="D873" s="1"/>
      <c r="E873" s="6"/>
      <c r="F873" s="2"/>
      <c r="G873" s="2"/>
      <c r="H873" s="2"/>
      <c r="I873" s="2"/>
      <c r="J873" s="2"/>
      <c r="K873" s="2"/>
      <c r="L873" s="2"/>
      <c r="M873" s="2"/>
      <c r="N873" s="2"/>
      <c r="O873" s="2"/>
      <c r="P873" s="2"/>
      <c r="Q873" s="2"/>
      <c r="R873" s="2"/>
      <c r="S873" s="2"/>
      <c r="T873" s="2"/>
      <c r="U873" s="2"/>
      <c r="V873" s="2"/>
      <c r="W873" s="2"/>
      <c r="X873" s="2"/>
      <c r="Y873" s="2"/>
    </row>
    <row r="874" spans="2:25" ht="15.75" customHeight="1">
      <c r="B874" s="2"/>
      <c r="C874" s="2"/>
      <c r="D874" s="1"/>
      <c r="E874" s="6"/>
      <c r="F874" s="2"/>
      <c r="G874" s="2"/>
      <c r="H874" s="2"/>
      <c r="I874" s="2"/>
      <c r="J874" s="2"/>
      <c r="K874" s="2"/>
      <c r="L874" s="2"/>
      <c r="M874" s="2"/>
      <c r="N874" s="2"/>
      <c r="O874" s="2"/>
      <c r="P874" s="2"/>
      <c r="Q874" s="2"/>
      <c r="R874" s="2"/>
      <c r="S874" s="2"/>
      <c r="T874" s="2"/>
      <c r="U874" s="2"/>
      <c r="V874" s="2"/>
      <c r="W874" s="2"/>
      <c r="X874" s="2"/>
      <c r="Y874" s="2"/>
    </row>
    <row r="875" spans="2:25" ht="15.75" customHeight="1">
      <c r="B875" s="2"/>
      <c r="C875" s="2"/>
      <c r="D875" s="1"/>
      <c r="E875" s="6"/>
      <c r="F875" s="2"/>
      <c r="G875" s="2"/>
      <c r="H875" s="2"/>
      <c r="I875" s="2"/>
      <c r="J875" s="2"/>
      <c r="K875" s="2"/>
      <c r="L875" s="2"/>
      <c r="M875" s="2"/>
      <c r="N875" s="2"/>
      <c r="O875" s="2"/>
      <c r="P875" s="2"/>
      <c r="Q875" s="2"/>
      <c r="R875" s="2"/>
      <c r="S875" s="2"/>
      <c r="T875" s="2"/>
      <c r="U875" s="2"/>
      <c r="V875" s="2"/>
      <c r="W875" s="2"/>
      <c r="X875" s="2"/>
      <c r="Y875" s="2"/>
    </row>
    <row r="876" spans="2:25" ht="15.75" customHeight="1">
      <c r="B876" s="2"/>
      <c r="C876" s="2"/>
      <c r="D876" s="1"/>
      <c r="E876" s="6"/>
      <c r="F876" s="2"/>
      <c r="G876" s="2"/>
      <c r="H876" s="2"/>
      <c r="I876" s="2"/>
      <c r="J876" s="2"/>
      <c r="K876" s="2"/>
      <c r="L876" s="2"/>
      <c r="M876" s="2"/>
      <c r="N876" s="2"/>
      <c r="O876" s="2"/>
      <c r="P876" s="2"/>
      <c r="Q876" s="2"/>
      <c r="R876" s="2"/>
      <c r="S876" s="2"/>
      <c r="T876" s="2"/>
      <c r="U876" s="2"/>
      <c r="V876" s="2"/>
      <c r="W876" s="2"/>
      <c r="X876" s="2"/>
      <c r="Y876" s="2"/>
    </row>
    <row r="877" spans="2:25" ht="15.75" customHeight="1">
      <c r="B877" s="2"/>
      <c r="C877" s="2"/>
      <c r="D877" s="1"/>
      <c r="E877" s="6"/>
      <c r="F877" s="2"/>
      <c r="G877" s="2"/>
      <c r="H877" s="2"/>
      <c r="I877" s="2"/>
      <c r="J877" s="2"/>
      <c r="K877" s="2"/>
      <c r="L877" s="2"/>
      <c r="M877" s="2"/>
      <c r="N877" s="2"/>
      <c r="O877" s="2"/>
      <c r="P877" s="2"/>
      <c r="Q877" s="2"/>
      <c r="R877" s="2"/>
      <c r="S877" s="2"/>
      <c r="T877" s="2"/>
      <c r="U877" s="2"/>
      <c r="V877" s="2"/>
      <c r="W877" s="2"/>
      <c r="X877" s="2"/>
      <c r="Y877" s="2"/>
    </row>
    <row r="878" spans="2:25" ht="15.75" customHeight="1">
      <c r="B878" s="2"/>
      <c r="C878" s="2"/>
      <c r="D878" s="1"/>
      <c r="E878" s="6"/>
      <c r="F878" s="2"/>
      <c r="G878" s="2"/>
      <c r="H878" s="2"/>
      <c r="I878" s="2"/>
      <c r="J878" s="2"/>
      <c r="K878" s="2"/>
      <c r="L878" s="2"/>
      <c r="M878" s="2"/>
      <c r="N878" s="2"/>
      <c r="O878" s="2"/>
      <c r="P878" s="2"/>
      <c r="Q878" s="2"/>
      <c r="R878" s="2"/>
      <c r="S878" s="2"/>
      <c r="T878" s="2"/>
      <c r="U878" s="2"/>
      <c r="V878" s="2"/>
      <c r="W878" s="2"/>
      <c r="X878" s="2"/>
      <c r="Y878" s="2"/>
    </row>
    <row r="879" spans="2:25" ht="15.75" customHeight="1">
      <c r="B879" s="2"/>
      <c r="C879" s="2"/>
      <c r="D879" s="1"/>
      <c r="E879" s="6"/>
      <c r="F879" s="2"/>
      <c r="G879" s="2"/>
      <c r="H879" s="2"/>
      <c r="I879" s="2"/>
      <c r="J879" s="2"/>
      <c r="K879" s="2"/>
      <c r="L879" s="2"/>
      <c r="M879" s="2"/>
      <c r="N879" s="2"/>
      <c r="O879" s="2"/>
      <c r="P879" s="2"/>
      <c r="Q879" s="2"/>
      <c r="R879" s="2"/>
      <c r="S879" s="2"/>
      <c r="T879" s="2"/>
      <c r="U879" s="2"/>
      <c r="V879" s="2"/>
      <c r="W879" s="2"/>
      <c r="X879" s="2"/>
      <c r="Y879" s="2"/>
    </row>
    <row r="880" spans="2:25" ht="15.75" customHeight="1">
      <c r="B880" s="2"/>
      <c r="C880" s="2"/>
      <c r="D880" s="1"/>
      <c r="E880" s="6"/>
      <c r="F880" s="2"/>
      <c r="G880" s="2"/>
      <c r="H880" s="2"/>
      <c r="I880" s="2"/>
      <c r="J880" s="2"/>
      <c r="K880" s="2"/>
      <c r="L880" s="2"/>
      <c r="M880" s="2"/>
      <c r="N880" s="2"/>
      <c r="O880" s="2"/>
      <c r="P880" s="2"/>
      <c r="Q880" s="2"/>
      <c r="R880" s="2"/>
      <c r="S880" s="2"/>
      <c r="T880" s="2"/>
      <c r="U880" s="2"/>
      <c r="V880" s="2"/>
      <c r="W880" s="2"/>
      <c r="X880" s="2"/>
      <c r="Y880" s="2"/>
    </row>
    <row r="881" spans="2:25" ht="15.75" customHeight="1">
      <c r="B881" s="2"/>
      <c r="C881" s="2"/>
      <c r="D881" s="1"/>
      <c r="E881" s="6"/>
      <c r="F881" s="2"/>
      <c r="G881" s="2"/>
      <c r="H881" s="2"/>
      <c r="I881" s="2"/>
      <c r="J881" s="2"/>
      <c r="K881" s="2"/>
      <c r="L881" s="2"/>
      <c r="M881" s="2"/>
      <c r="N881" s="2"/>
      <c r="O881" s="2"/>
      <c r="P881" s="2"/>
      <c r="Q881" s="2"/>
      <c r="R881" s="2"/>
      <c r="S881" s="2"/>
      <c r="T881" s="2"/>
      <c r="U881" s="2"/>
      <c r="V881" s="2"/>
      <c r="W881" s="2"/>
      <c r="X881" s="2"/>
      <c r="Y881" s="2"/>
    </row>
    <row r="882" spans="2:25" ht="15.75" customHeight="1">
      <c r="B882" s="2"/>
      <c r="C882" s="2"/>
      <c r="D882" s="1"/>
      <c r="E882" s="6"/>
      <c r="F882" s="2"/>
      <c r="G882" s="2"/>
      <c r="H882" s="2"/>
      <c r="I882" s="2"/>
      <c r="J882" s="2"/>
      <c r="K882" s="2"/>
      <c r="L882" s="2"/>
      <c r="M882" s="2"/>
      <c r="N882" s="2"/>
      <c r="O882" s="2"/>
      <c r="P882" s="2"/>
      <c r="Q882" s="2"/>
      <c r="R882" s="2"/>
      <c r="S882" s="2"/>
      <c r="T882" s="2"/>
      <c r="U882" s="2"/>
      <c r="V882" s="2"/>
      <c r="W882" s="2"/>
      <c r="X882" s="2"/>
      <c r="Y882" s="2"/>
    </row>
    <row r="883" spans="2:25" ht="15.75" customHeight="1">
      <c r="B883" s="2"/>
      <c r="C883" s="2"/>
      <c r="D883" s="1"/>
      <c r="E883" s="6"/>
      <c r="F883" s="2"/>
      <c r="G883" s="2"/>
      <c r="H883" s="2"/>
      <c r="I883" s="2"/>
      <c r="J883" s="2"/>
      <c r="K883" s="2"/>
      <c r="L883" s="2"/>
      <c r="M883" s="2"/>
      <c r="N883" s="2"/>
      <c r="O883" s="2"/>
      <c r="P883" s="2"/>
      <c r="Q883" s="2"/>
      <c r="R883" s="2"/>
      <c r="S883" s="2"/>
      <c r="T883" s="2"/>
      <c r="U883" s="2"/>
      <c r="V883" s="2"/>
      <c r="W883" s="2"/>
      <c r="X883" s="2"/>
      <c r="Y883" s="2"/>
    </row>
    <row r="884" spans="2:25" ht="15.75" customHeight="1">
      <c r="B884" s="2"/>
      <c r="C884" s="2"/>
      <c r="D884" s="1"/>
      <c r="E884" s="6"/>
      <c r="F884" s="2"/>
      <c r="G884" s="2"/>
      <c r="H884" s="2"/>
      <c r="I884" s="2"/>
      <c r="J884" s="2"/>
      <c r="K884" s="2"/>
      <c r="L884" s="2"/>
      <c r="M884" s="2"/>
      <c r="N884" s="2"/>
      <c r="O884" s="2"/>
      <c r="P884" s="2"/>
      <c r="Q884" s="2"/>
      <c r="R884" s="2"/>
      <c r="S884" s="2"/>
      <c r="T884" s="2"/>
      <c r="U884" s="2"/>
      <c r="V884" s="2"/>
      <c r="W884" s="2"/>
      <c r="X884" s="2"/>
      <c r="Y884" s="2"/>
    </row>
    <row r="885" spans="2:25" ht="15.75" customHeight="1">
      <c r="B885" s="2"/>
      <c r="C885" s="2"/>
      <c r="D885" s="1"/>
      <c r="E885" s="6"/>
      <c r="F885" s="2"/>
      <c r="G885" s="2"/>
      <c r="H885" s="2"/>
      <c r="I885" s="2"/>
      <c r="J885" s="2"/>
      <c r="K885" s="2"/>
      <c r="L885" s="2"/>
      <c r="M885" s="2"/>
      <c r="N885" s="2"/>
      <c r="O885" s="2"/>
      <c r="P885" s="2"/>
      <c r="Q885" s="2"/>
      <c r="R885" s="2"/>
      <c r="S885" s="2"/>
      <c r="T885" s="2"/>
      <c r="U885" s="2"/>
      <c r="V885" s="2"/>
      <c r="W885" s="2"/>
      <c r="X885" s="2"/>
      <c r="Y885" s="2"/>
    </row>
    <row r="886" spans="2:25" ht="15.75" customHeight="1">
      <c r="B886" s="2"/>
      <c r="C886" s="2"/>
      <c r="D886" s="1"/>
      <c r="E886" s="6"/>
      <c r="F886" s="2"/>
      <c r="G886" s="2"/>
      <c r="H886" s="2"/>
      <c r="I886" s="2"/>
      <c r="J886" s="2"/>
      <c r="K886" s="2"/>
      <c r="L886" s="2"/>
      <c r="M886" s="2"/>
      <c r="N886" s="2"/>
      <c r="O886" s="2"/>
      <c r="P886" s="2"/>
      <c r="Q886" s="2"/>
      <c r="R886" s="2"/>
      <c r="S886" s="2"/>
      <c r="T886" s="2"/>
      <c r="U886" s="2"/>
      <c r="V886" s="2"/>
      <c r="W886" s="2"/>
      <c r="X886" s="2"/>
      <c r="Y886" s="2"/>
    </row>
    <row r="887" spans="2:25" ht="15.75" customHeight="1">
      <c r="B887" s="2"/>
      <c r="C887" s="2"/>
      <c r="D887" s="1"/>
      <c r="E887" s="6"/>
      <c r="F887" s="2"/>
      <c r="G887" s="2"/>
      <c r="H887" s="2"/>
      <c r="I887" s="2"/>
      <c r="J887" s="2"/>
      <c r="K887" s="2"/>
      <c r="L887" s="2"/>
      <c r="M887" s="2"/>
      <c r="N887" s="2"/>
      <c r="O887" s="2"/>
      <c r="P887" s="2"/>
      <c r="Q887" s="2"/>
      <c r="R887" s="2"/>
      <c r="S887" s="2"/>
      <c r="T887" s="2"/>
      <c r="U887" s="2"/>
      <c r="V887" s="2"/>
      <c r="W887" s="2"/>
      <c r="X887" s="2"/>
      <c r="Y887" s="2"/>
    </row>
    <row r="888" spans="2:25" ht="15.75" customHeight="1">
      <c r="B888" s="2"/>
      <c r="C888" s="2"/>
      <c r="D888" s="1"/>
      <c r="E888" s="6"/>
      <c r="F888" s="2"/>
      <c r="G888" s="2"/>
      <c r="H888" s="2"/>
      <c r="I888" s="2"/>
      <c r="J888" s="2"/>
      <c r="K888" s="2"/>
      <c r="L888" s="2"/>
      <c r="M888" s="2"/>
      <c r="N888" s="2"/>
      <c r="O888" s="2"/>
      <c r="P888" s="2"/>
      <c r="Q888" s="2"/>
      <c r="R888" s="2"/>
      <c r="S888" s="2"/>
      <c r="T888" s="2"/>
      <c r="U888" s="2"/>
      <c r="V888" s="2"/>
      <c r="W888" s="2"/>
      <c r="X888" s="2"/>
      <c r="Y888" s="2"/>
    </row>
    <row r="889" spans="2:25" ht="15.75" customHeight="1">
      <c r="B889" s="2"/>
      <c r="C889" s="2"/>
      <c r="D889" s="1"/>
      <c r="E889" s="6"/>
      <c r="F889" s="2"/>
      <c r="G889" s="2"/>
      <c r="H889" s="2"/>
      <c r="I889" s="2"/>
      <c r="J889" s="2"/>
      <c r="K889" s="2"/>
      <c r="L889" s="2"/>
      <c r="M889" s="2"/>
      <c r="N889" s="2"/>
      <c r="O889" s="2"/>
      <c r="P889" s="2"/>
      <c r="Q889" s="2"/>
      <c r="R889" s="2"/>
      <c r="S889" s="2"/>
      <c r="T889" s="2"/>
      <c r="U889" s="2"/>
      <c r="V889" s="2"/>
      <c r="W889" s="2"/>
      <c r="X889" s="2"/>
      <c r="Y889" s="2"/>
    </row>
    <row r="890" spans="2:25" ht="15.75" customHeight="1">
      <c r="B890" s="2"/>
      <c r="C890" s="2"/>
      <c r="D890" s="1"/>
      <c r="E890" s="6"/>
      <c r="F890" s="2"/>
      <c r="G890" s="2"/>
      <c r="H890" s="2"/>
      <c r="I890" s="2"/>
      <c r="J890" s="2"/>
      <c r="K890" s="2"/>
      <c r="L890" s="2"/>
      <c r="M890" s="2"/>
      <c r="N890" s="2"/>
      <c r="O890" s="2"/>
      <c r="P890" s="2"/>
      <c r="Q890" s="2"/>
      <c r="R890" s="2"/>
      <c r="S890" s="2"/>
      <c r="T890" s="2"/>
      <c r="U890" s="2"/>
      <c r="V890" s="2"/>
      <c r="W890" s="2"/>
      <c r="X890" s="2"/>
      <c r="Y890" s="2"/>
    </row>
    <row r="891" spans="2:25" ht="15.75" customHeight="1">
      <c r="B891" s="2"/>
      <c r="C891" s="2"/>
      <c r="D891" s="1"/>
      <c r="E891" s="6"/>
      <c r="F891" s="2"/>
      <c r="G891" s="2"/>
      <c r="H891" s="2"/>
      <c r="I891" s="2"/>
      <c r="J891" s="2"/>
      <c r="K891" s="2"/>
      <c r="L891" s="2"/>
      <c r="M891" s="2"/>
      <c r="N891" s="2"/>
      <c r="O891" s="2"/>
      <c r="P891" s="2"/>
      <c r="Q891" s="2"/>
      <c r="R891" s="2"/>
      <c r="S891" s="2"/>
      <c r="T891" s="2"/>
      <c r="U891" s="2"/>
      <c r="V891" s="2"/>
      <c r="W891" s="2"/>
      <c r="X891" s="2"/>
      <c r="Y891" s="2"/>
    </row>
    <row r="892" spans="2:25" ht="15.75" customHeight="1">
      <c r="B892" s="2"/>
      <c r="C892" s="2"/>
      <c r="D892" s="1"/>
      <c r="E892" s="6"/>
      <c r="F892" s="2"/>
      <c r="G892" s="2"/>
      <c r="H892" s="2"/>
      <c r="I892" s="2"/>
      <c r="J892" s="2"/>
      <c r="K892" s="2"/>
      <c r="L892" s="2"/>
      <c r="M892" s="2"/>
      <c r="N892" s="2"/>
      <c r="O892" s="2"/>
      <c r="P892" s="2"/>
      <c r="Q892" s="2"/>
      <c r="R892" s="2"/>
      <c r="S892" s="2"/>
      <c r="T892" s="2"/>
      <c r="U892" s="2"/>
      <c r="V892" s="2"/>
      <c r="W892" s="2"/>
      <c r="X892" s="2"/>
      <c r="Y892" s="2"/>
    </row>
    <row r="893" spans="2:25" ht="15.75" customHeight="1">
      <c r="B893" s="2"/>
      <c r="C893" s="2"/>
      <c r="D893" s="1"/>
      <c r="E893" s="6"/>
      <c r="F893" s="2"/>
      <c r="G893" s="2"/>
      <c r="H893" s="2"/>
      <c r="I893" s="2"/>
      <c r="J893" s="2"/>
      <c r="K893" s="2"/>
      <c r="L893" s="2"/>
      <c r="M893" s="2"/>
      <c r="N893" s="2"/>
      <c r="O893" s="2"/>
      <c r="P893" s="2"/>
      <c r="Q893" s="2"/>
      <c r="R893" s="2"/>
      <c r="S893" s="2"/>
      <c r="T893" s="2"/>
      <c r="U893" s="2"/>
      <c r="V893" s="2"/>
      <c r="W893" s="2"/>
      <c r="X893" s="2"/>
      <c r="Y893" s="2"/>
    </row>
    <row r="894" spans="2:25" ht="15.75" customHeight="1">
      <c r="B894" s="2"/>
      <c r="C894" s="2"/>
      <c r="D894" s="1"/>
      <c r="E894" s="6"/>
      <c r="F894" s="2"/>
      <c r="G894" s="2"/>
      <c r="H894" s="2"/>
      <c r="I894" s="2"/>
      <c r="J894" s="2"/>
      <c r="K894" s="2"/>
      <c r="L894" s="2"/>
      <c r="M894" s="2"/>
      <c r="N894" s="2"/>
      <c r="O894" s="2"/>
      <c r="P894" s="2"/>
      <c r="Q894" s="2"/>
      <c r="R894" s="2"/>
      <c r="S894" s="2"/>
      <c r="T894" s="2"/>
      <c r="U894" s="2"/>
      <c r="V894" s="2"/>
      <c r="W894" s="2"/>
      <c r="X894" s="2"/>
      <c r="Y894" s="2"/>
    </row>
    <row r="895" spans="2:25" ht="15.75" customHeight="1">
      <c r="B895" s="2"/>
      <c r="C895" s="2"/>
      <c r="D895" s="1"/>
      <c r="E895" s="6"/>
      <c r="F895" s="2"/>
      <c r="G895" s="2"/>
      <c r="H895" s="2"/>
      <c r="I895" s="2"/>
      <c r="J895" s="2"/>
      <c r="K895" s="2"/>
      <c r="L895" s="2"/>
      <c r="M895" s="2"/>
      <c r="N895" s="2"/>
      <c r="O895" s="2"/>
      <c r="P895" s="2"/>
      <c r="Q895" s="2"/>
      <c r="R895" s="2"/>
      <c r="S895" s="2"/>
      <c r="T895" s="2"/>
      <c r="U895" s="2"/>
      <c r="V895" s="2"/>
      <c r="W895" s="2"/>
      <c r="X895" s="2"/>
      <c r="Y895" s="2"/>
    </row>
    <row r="896" spans="2:25" ht="15.75" customHeight="1">
      <c r="B896" s="2"/>
      <c r="C896" s="2"/>
      <c r="D896" s="1"/>
      <c r="E896" s="6"/>
      <c r="F896" s="2"/>
      <c r="G896" s="2"/>
      <c r="H896" s="2"/>
      <c r="I896" s="2"/>
      <c r="J896" s="2"/>
      <c r="K896" s="2"/>
      <c r="L896" s="2"/>
      <c r="M896" s="2"/>
      <c r="N896" s="2"/>
      <c r="O896" s="2"/>
      <c r="P896" s="2"/>
      <c r="Q896" s="2"/>
      <c r="R896" s="2"/>
      <c r="S896" s="2"/>
      <c r="T896" s="2"/>
      <c r="U896" s="2"/>
      <c r="V896" s="2"/>
      <c r="W896" s="2"/>
      <c r="X896" s="2"/>
      <c r="Y896" s="2"/>
    </row>
    <row r="897" spans="2:25" ht="15.75" customHeight="1">
      <c r="B897" s="2"/>
      <c r="C897" s="2"/>
      <c r="D897" s="1"/>
      <c r="E897" s="6"/>
      <c r="F897" s="2"/>
      <c r="G897" s="2"/>
      <c r="H897" s="2"/>
      <c r="I897" s="2"/>
      <c r="J897" s="2"/>
      <c r="K897" s="2"/>
      <c r="L897" s="2"/>
      <c r="M897" s="2"/>
      <c r="N897" s="2"/>
      <c r="O897" s="2"/>
      <c r="P897" s="2"/>
      <c r="Q897" s="2"/>
      <c r="R897" s="2"/>
      <c r="S897" s="2"/>
      <c r="T897" s="2"/>
      <c r="U897" s="2"/>
      <c r="V897" s="2"/>
      <c r="W897" s="2"/>
      <c r="X897" s="2"/>
      <c r="Y897" s="2"/>
    </row>
    <row r="898" spans="2:25" ht="15.75" customHeight="1">
      <c r="B898" s="2"/>
      <c r="C898" s="2"/>
      <c r="D898" s="1"/>
      <c r="E898" s="6"/>
      <c r="F898" s="2"/>
      <c r="G898" s="2"/>
      <c r="H898" s="2"/>
      <c r="I898" s="2"/>
      <c r="J898" s="2"/>
      <c r="K898" s="2"/>
      <c r="L898" s="2"/>
      <c r="M898" s="2"/>
      <c r="N898" s="2"/>
      <c r="O898" s="2"/>
      <c r="P898" s="2"/>
      <c r="Q898" s="2"/>
      <c r="R898" s="2"/>
      <c r="S898" s="2"/>
      <c r="T898" s="2"/>
      <c r="U898" s="2"/>
      <c r="V898" s="2"/>
      <c r="W898" s="2"/>
      <c r="X898" s="2"/>
      <c r="Y898" s="2"/>
    </row>
    <row r="899" spans="2:25" ht="15.75" customHeight="1">
      <c r="B899" s="2"/>
      <c r="C899" s="2"/>
      <c r="D899" s="1"/>
      <c r="E899" s="6"/>
      <c r="F899" s="2"/>
      <c r="G899" s="2"/>
      <c r="H899" s="2"/>
      <c r="I899" s="2"/>
      <c r="J899" s="2"/>
      <c r="K899" s="2"/>
      <c r="L899" s="2"/>
      <c r="M899" s="2"/>
      <c r="N899" s="2"/>
      <c r="O899" s="2"/>
      <c r="P899" s="2"/>
      <c r="Q899" s="2"/>
      <c r="R899" s="2"/>
      <c r="S899" s="2"/>
      <c r="T899" s="2"/>
      <c r="U899" s="2"/>
      <c r="V899" s="2"/>
      <c r="W899" s="2"/>
      <c r="X899" s="2"/>
      <c r="Y899" s="2"/>
    </row>
    <row r="900" spans="2:25" ht="15.75" customHeight="1">
      <c r="B900" s="2"/>
      <c r="C900" s="2"/>
      <c r="D900" s="1"/>
      <c r="E900" s="6"/>
      <c r="F900" s="2"/>
      <c r="G900" s="2"/>
      <c r="H900" s="2"/>
      <c r="I900" s="2"/>
      <c r="J900" s="2"/>
      <c r="K900" s="2"/>
      <c r="L900" s="2"/>
      <c r="M900" s="2"/>
      <c r="N900" s="2"/>
      <c r="O900" s="2"/>
      <c r="P900" s="2"/>
      <c r="Q900" s="2"/>
      <c r="R900" s="2"/>
      <c r="S900" s="2"/>
      <c r="T900" s="2"/>
      <c r="U900" s="2"/>
      <c r="V900" s="2"/>
      <c r="W900" s="2"/>
      <c r="X900" s="2"/>
      <c r="Y900" s="2"/>
    </row>
    <row r="901" spans="2:25" ht="15.75" customHeight="1">
      <c r="B901" s="2"/>
      <c r="C901" s="2"/>
      <c r="D901" s="1"/>
      <c r="E901" s="6"/>
      <c r="F901" s="2"/>
      <c r="G901" s="2"/>
      <c r="H901" s="2"/>
      <c r="I901" s="2"/>
      <c r="J901" s="2"/>
      <c r="K901" s="2"/>
      <c r="L901" s="2"/>
      <c r="M901" s="2"/>
      <c r="N901" s="2"/>
      <c r="O901" s="2"/>
      <c r="P901" s="2"/>
      <c r="Q901" s="2"/>
      <c r="R901" s="2"/>
      <c r="S901" s="2"/>
      <c r="T901" s="2"/>
      <c r="U901" s="2"/>
      <c r="V901" s="2"/>
      <c r="W901" s="2"/>
      <c r="X901" s="2"/>
      <c r="Y901" s="2"/>
    </row>
    <row r="902" spans="2:25" ht="15.75" customHeight="1">
      <c r="B902" s="2"/>
      <c r="C902" s="2"/>
      <c r="D902" s="1"/>
      <c r="E902" s="6"/>
      <c r="F902" s="2"/>
      <c r="G902" s="2"/>
      <c r="H902" s="2"/>
      <c r="I902" s="2"/>
      <c r="J902" s="2"/>
      <c r="K902" s="2"/>
      <c r="L902" s="2"/>
      <c r="M902" s="2"/>
      <c r="N902" s="2"/>
      <c r="O902" s="2"/>
      <c r="P902" s="2"/>
      <c r="Q902" s="2"/>
      <c r="R902" s="2"/>
      <c r="S902" s="2"/>
      <c r="T902" s="2"/>
      <c r="U902" s="2"/>
      <c r="V902" s="2"/>
      <c r="W902" s="2"/>
      <c r="X902" s="2"/>
      <c r="Y902" s="2"/>
    </row>
    <row r="903" spans="2:25" ht="15.75" customHeight="1">
      <c r="B903" s="2"/>
      <c r="C903" s="2"/>
      <c r="D903" s="1"/>
      <c r="E903" s="6"/>
      <c r="F903" s="2"/>
      <c r="G903" s="2"/>
      <c r="H903" s="2"/>
      <c r="I903" s="2"/>
      <c r="J903" s="2"/>
      <c r="K903" s="2"/>
      <c r="L903" s="2"/>
      <c r="M903" s="2"/>
      <c r="N903" s="2"/>
      <c r="O903" s="2"/>
      <c r="P903" s="2"/>
      <c r="Q903" s="2"/>
      <c r="R903" s="2"/>
      <c r="S903" s="2"/>
      <c r="T903" s="2"/>
      <c r="U903" s="2"/>
      <c r="V903" s="2"/>
      <c r="W903" s="2"/>
      <c r="X903" s="2"/>
      <c r="Y903" s="2"/>
    </row>
    <row r="904" spans="2:25" ht="15.75" customHeight="1">
      <c r="B904" s="2"/>
      <c r="C904" s="2"/>
      <c r="D904" s="1"/>
      <c r="E904" s="6"/>
      <c r="F904" s="2"/>
      <c r="G904" s="2"/>
      <c r="H904" s="2"/>
      <c r="I904" s="2"/>
      <c r="J904" s="2"/>
      <c r="K904" s="2"/>
      <c r="L904" s="2"/>
      <c r="M904" s="2"/>
      <c r="N904" s="2"/>
      <c r="O904" s="2"/>
      <c r="P904" s="2"/>
      <c r="Q904" s="2"/>
      <c r="R904" s="2"/>
      <c r="S904" s="2"/>
      <c r="T904" s="2"/>
      <c r="U904" s="2"/>
      <c r="V904" s="2"/>
      <c r="W904" s="2"/>
      <c r="X904" s="2"/>
      <c r="Y904" s="2"/>
    </row>
    <row r="905" spans="2:25" ht="15.75" customHeight="1">
      <c r="B905" s="2"/>
      <c r="C905" s="2"/>
      <c r="D905" s="1"/>
      <c r="E905" s="6"/>
      <c r="F905" s="2"/>
      <c r="G905" s="2"/>
      <c r="H905" s="2"/>
      <c r="I905" s="2"/>
      <c r="J905" s="2"/>
      <c r="K905" s="2"/>
      <c r="L905" s="2"/>
      <c r="M905" s="2"/>
      <c r="N905" s="2"/>
      <c r="O905" s="2"/>
      <c r="P905" s="2"/>
      <c r="Q905" s="2"/>
      <c r="R905" s="2"/>
      <c r="S905" s="2"/>
      <c r="T905" s="2"/>
      <c r="U905" s="2"/>
      <c r="V905" s="2"/>
      <c r="W905" s="2"/>
      <c r="X905" s="2"/>
      <c r="Y905" s="2"/>
    </row>
    <row r="906" spans="2:25" ht="15.75" customHeight="1">
      <c r="B906" s="2"/>
      <c r="C906" s="2"/>
      <c r="D906" s="1"/>
      <c r="E906" s="6"/>
      <c r="F906" s="2"/>
      <c r="G906" s="2"/>
      <c r="H906" s="2"/>
      <c r="I906" s="2"/>
      <c r="J906" s="2"/>
      <c r="K906" s="2"/>
      <c r="L906" s="2"/>
      <c r="M906" s="2"/>
      <c r="N906" s="2"/>
      <c r="O906" s="2"/>
      <c r="P906" s="2"/>
      <c r="Q906" s="2"/>
      <c r="R906" s="2"/>
      <c r="S906" s="2"/>
      <c r="T906" s="2"/>
      <c r="U906" s="2"/>
      <c r="V906" s="2"/>
      <c r="W906" s="2"/>
      <c r="X906" s="2"/>
      <c r="Y906" s="2"/>
    </row>
    <row r="907" spans="2:25" ht="15.75" customHeight="1">
      <c r="B907" s="2"/>
      <c r="C907" s="2"/>
      <c r="D907" s="1"/>
      <c r="E907" s="6"/>
      <c r="F907" s="2"/>
      <c r="G907" s="2"/>
      <c r="H907" s="2"/>
      <c r="I907" s="2"/>
      <c r="J907" s="2"/>
      <c r="K907" s="2"/>
      <c r="L907" s="2"/>
      <c r="M907" s="2"/>
      <c r="N907" s="2"/>
      <c r="O907" s="2"/>
      <c r="P907" s="2"/>
      <c r="Q907" s="2"/>
      <c r="R907" s="2"/>
      <c r="S907" s="2"/>
      <c r="T907" s="2"/>
      <c r="U907" s="2"/>
      <c r="V907" s="2"/>
      <c r="W907" s="2"/>
      <c r="X907" s="2"/>
      <c r="Y907" s="2"/>
    </row>
    <row r="908" spans="2:25" ht="15.75" customHeight="1">
      <c r="B908" s="2"/>
      <c r="C908" s="2"/>
      <c r="D908" s="1"/>
      <c r="E908" s="6"/>
      <c r="F908" s="2"/>
      <c r="G908" s="2"/>
      <c r="H908" s="2"/>
      <c r="I908" s="2"/>
      <c r="J908" s="2"/>
      <c r="K908" s="2"/>
      <c r="L908" s="2"/>
      <c r="M908" s="2"/>
      <c r="N908" s="2"/>
      <c r="O908" s="2"/>
      <c r="P908" s="2"/>
      <c r="Q908" s="2"/>
      <c r="R908" s="2"/>
      <c r="S908" s="2"/>
      <c r="T908" s="2"/>
      <c r="U908" s="2"/>
      <c r="V908" s="2"/>
      <c r="W908" s="2"/>
      <c r="X908" s="2"/>
      <c r="Y908" s="2"/>
    </row>
    <row r="909" spans="2:25" ht="15.75" customHeight="1">
      <c r="B909" s="2"/>
      <c r="C909" s="2"/>
      <c r="D909" s="1"/>
      <c r="E909" s="6"/>
      <c r="F909" s="2"/>
      <c r="G909" s="2"/>
      <c r="H909" s="2"/>
      <c r="I909" s="2"/>
      <c r="J909" s="2"/>
      <c r="K909" s="2"/>
      <c r="L909" s="2"/>
      <c r="M909" s="2"/>
      <c r="N909" s="2"/>
      <c r="O909" s="2"/>
      <c r="P909" s="2"/>
      <c r="Q909" s="2"/>
      <c r="R909" s="2"/>
      <c r="S909" s="2"/>
      <c r="T909" s="2"/>
      <c r="U909" s="2"/>
      <c r="V909" s="2"/>
      <c r="W909" s="2"/>
      <c r="X909" s="2"/>
      <c r="Y909" s="2"/>
    </row>
    <row r="910" spans="2:25" ht="15.75" customHeight="1">
      <c r="B910" s="2"/>
      <c r="C910" s="2"/>
      <c r="D910" s="1"/>
      <c r="E910" s="6"/>
      <c r="F910" s="2"/>
      <c r="G910" s="2"/>
      <c r="H910" s="2"/>
      <c r="I910" s="2"/>
      <c r="J910" s="2"/>
      <c r="K910" s="2"/>
      <c r="L910" s="2"/>
      <c r="M910" s="2"/>
      <c r="N910" s="2"/>
      <c r="O910" s="2"/>
      <c r="P910" s="2"/>
      <c r="Q910" s="2"/>
      <c r="R910" s="2"/>
      <c r="S910" s="2"/>
      <c r="T910" s="2"/>
      <c r="U910" s="2"/>
      <c r="V910" s="2"/>
      <c r="W910" s="2"/>
      <c r="X910" s="2"/>
      <c r="Y910" s="2"/>
    </row>
    <row r="911" spans="2:25" ht="15.75" customHeight="1">
      <c r="B911" s="2"/>
      <c r="C911" s="2"/>
      <c r="D911" s="1"/>
      <c r="E911" s="6"/>
      <c r="F911" s="2"/>
      <c r="G911" s="2"/>
      <c r="H911" s="2"/>
      <c r="I911" s="2"/>
      <c r="J911" s="2"/>
      <c r="K911" s="2"/>
      <c r="L911" s="2"/>
      <c r="M911" s="2"/>
      <c r="N911" s="2"/>
      <c r="O911" s="2"/>
      <c r="P911" s="2"/>
      <c r="Q911" s="2"/>
      <c r="R911" s="2"/>
      <c r="S911" s="2"/>
      <c r="T911" s="2"/>
      <c r="U911" s="2"/>
      <c r="V911" s="2"/>
      <c r="W911" s="2"/>
      <c r="X911" s="2"/>
      <c r="Y911" s="2"/>
    </row>
    <row r="912" spans="2:25" ht="15.75" customHeight="1">
      <c r="B912" s="2"/>
      <c r="C912" s="2"/>
      <c r="D912" s="1"/>
      <c r="E912" s="6"/>
      <c r="F912" s="2"/>
      <c r="G912" s="2"/>
      <c r="H912" s="2"/>
      <c r="I912" s="2"/>
      <c r="J912" s="2"/>
      <c r="K912" s="2"/>
      <c r="L912" s="2"/>
      <c r="M912" s="2"/>
      <c r="N912" s="2"/>
      <c r="O912" s="2"/>
      <c r="P912" s="2"/>
      <c r="Q912" s="2"/>
      <c r="R912" s="2"/>
      <c r="S912" s="2"/>
      <c r="T912" s="2"/>
      <c r="U912" s="2"/>
      <c r="V912" s="2"/>
      <c r="W912" s="2"/>
      <c r="X912" s="2"/>
      <c r="Y912" s="2"/>
    </row>
    <row r="913" spans="2:25" ht="15.75" customHeight="1">
      <c r="B913" s="2"/>
      <c r="C913" s="2"/>
      <c r="D913" s="1"/>
      <c r="E913" s="6"/>
      <c r="F913" s="2"/>
      <c r="G913" s="2"/>
      <c r="H913" s="2"/>
      <c r="I913" s="2"/>
      <c r="J913" s="2"/>
      <c r="K913" s="2"/>
      <c r="L913" s="2"/>
      <c r="M913" s="2"/>
      <c r="N913" s="2"/>
      <c r="O913" s="2"/>
      <c r="P913" s="2"/>
      <c r="Q913" s="2"/>
      <c r="R913" s="2"/>
      <c r="S913" s="2"/>
      <c r="T913" s="2"/>
      <c r="U913" s="2"/>
      <c r="V913" s="2"/>
      <c r="W913" s="2"/>
      <c r="X913" s="2"/>
      <c r="Y913" s="2"/>
    </row>
    <row r="914" spans="2:25" ht="15.75" customHeight="1">
      <c r="B914" s="2"/>
      <c r="C914" s="2"/>
      <c r="D914" s="1"/>
      <c r="E914" s="6"/>
      <c r="F914" s="2"/>
      <c r="G914" s="2"/>
      <c r="H914" s="2"/>
      <c r="I914" s="2"/>
      <c r="J914" s="2"/>
      <c r="K914" s="2"/>
      <c r="L914" s="2"/>
      <c r="M914" s="2"/>
      <c r="N914" s="2"/>
      <c r="O914" s="2"/>
      <c r="P914" s="2"/>
      <c r="Q914" s="2"/>
      <c r="R914" s="2"/>
      <c r="S914" s="2"/>
      <c r="T914" s="2"/>
      <c r="U914" s="2"/>
      <c r="V914" s="2"/>
      <c r="W914" s="2"/>
      <c r="X914" s="2"/>
      <c r="Y914" s="2"/>
    </row>
    <row r="915" spans="2:25" ht="15.75" customHeight="1">
      <c r="B915" s="2"/>
      <c r="C915" s="2"/>
      <c r="D915" s="1"/>
      <c r="E915" s="6"/>
      <c r="F915" s="2"/>
      <c r="G915" s="2"/>
      <c r="H915" s="2"/>
      <c r="I915" s="2"/>
      <c r="J915" s="2"/>
      <c r="K915" s="2"/>
      <c r="L915" s="2"/>
      <c r="M915" s="2"/>
      <c r="N915" s="2"/>
      <c r="O915" s="2"/>
      <c r="P915" s="2"/>
      <c r="Q915" s="2"/>
      <c r="R915" s="2"/>
      <c r="S915" s="2"/>
      <c r="T915" s="2"/>
      <c r="U915" s="2"/>
      <c r="V915" s="2"/>
      <c r="W915" s="2"/>
      <c r="X915" s="2"/>
      <c r="Y915" s="2"/>
    </row>
    <row r="916" spans="2:25" ht="15.75" customHeight="1">
      <c r="B916" s="2"/>
      <c r="C916" s="2"/>
      <c r="D916" s="1"/>
      <c r="E916" s="6"/>
      <c r="F916" s="2"/>
      <c r="G916" s="2"/>
      <c r="H916" s="2"/>
      <c r="I916" s="2"/>
      <c r="J916" s="2"/>
      <c r="K916" s="2"/>
      <c r="L916" s="2"/>
      <c r="M916" s="2"/>
      <c r="N916" s="2"/>
      <c r="O916" s="2"/>
      <c r="P916" s="2"/>
      <c r="Q916" s="2"/>
      <c r="R916" s="2"/>
      <c r="S916" s="2"/>
      <c r="T916" s="2"/>
      <c r="U916" s="2"/>
      <c r="V916" s="2"/>
      <c r="W916" s="2"/>
      <c r="X916" s="2"/>
      <c r="Y916" s="2"/>
    </row>
    <row r="917" spans="2:25" ht="15.75" customHeight="1">
      <c r="B917" s="2"/>
      <c r="C917" s="2"/>
      <c r="D917" s="1"/>
      <c r="E917" s="6"/>
      <c r="F917" s="2"/>
      <c r="G917" s="2"/>
      <c r="H917" s="2"/>
      <c r="I917" s="2"/>
      <c r="J917" s="2"/>
      <c r="K917" s="2"/>
      <c r="L917" s="2"/>
      <c r="M917" s="2"/>
      <c r="N917" s="2"/>
      <c r="O917" s="2"/>
      <c r="P917" s="2"/>
      <c r="Q917" s="2"/>
      <c r="R917" s="2"/>
      <c r="S917" s="2"/>
      <c r="T917" s="2"/>
      <c r="U917" s="2"/>
      <c r="V917" s="2"/>
      <c r="W917" s="2"/>
      <c r="X917" s="2"/>
      <c r="Y917" s="2"/>
    </row>
    <row r="918" spans="2:25" ht="15.75" customHeight="1">
      <c r="B918" s="2"/>
      <c r="C918" s="2"/>
      <c r="D918" s="1"/>
      <c r="E918" s="6"/>
      <c r="F918" s="2"/>
      <c r="G918" s="2"/>
      <c r="H918" s="2"/>
      <c r="I918" s="2"/>
      <c r="J918" s="2"/>
      <c r="K918" s="2"/>
      <c r="L918" s="2"/>
      <c r="M918" s="2"/>
      <c r="N918" s="2"/>
      <c r="O918" s="2"/>
      <c r="P918" s="2"/>
      <c r="Q918" s="2"/>
      <c r="R918" s="2"/>
      <c r="S918" s="2"/>
      <c r="T918" s="2"/>
      <c r="U918" s="2"/>
      <c r="V918" s="2"/>
      <c r="W918" s="2"/>
      <c r="X918" s="2"/>
      <c r="Y918" s="2"/>
    </row>
    <row r="919" spans="2:25" ht="15.75" customHeight="1">
      <c r="B919" s="2"/>
      <c r="C919" s="2"/>
      <c r="D919" s="1"/>
      <c r="E919" s="6"/>
      <c r="F919" s="2"/>
      <c r="G919" s="2"/>
      <c r="H919" s="2"/>
      <c r="I919" s="2"/>
      <c r="J919" s="2"/>
      <c r="K919" s="2"/>
      <c r="L919" s="2"/>
      <c r="M919" s="2"/>
      <c r="N919" s="2"/>
      <c r="O919" s="2"/>
      <c r="P919" s="2"/>
      <c r="Q919" s="2"/>
      <c r="R919" s="2"/>
      <c r="S919" s="2"/>
      <c r="T919" s="2"/>
      <c r="U919" s="2"/>
      <c r="V919" s="2"/>
      <c r="W919" s="2"/>
      <c r="X919" s="2"/>
      <c r="Y919" s="2"/>
    </row>
    <row r="920" spans="2:25" ht="15.75" customHeight="1">
      <c r="B920" s="2"/>
      <c r="C920" s="2"/>
      <c r="D920" s="1"/>
      <c r="E920" s="6"/>
      <c r="F920" s="2"/>
      <c r="G920" s="2"/>
      <c r="H920" s="2"/>
      <c r="I920" s="2"/>
      <c r="J920" s="2"/>
      <c r="K920" s="2"/>
      <c r="L920" s="2"/>
      <c r="M920" s="2"/>
      <c r="N920" s="2"/>
      <c r="O920" s="2"/>
      <c r="P920" s="2"/>
      <c r="Q920" s="2"/>
      <c r="R920" s="2"/>
      <c r="S920" s="2"/>
      <c r="T920" s="2"/>
      <c r="U920" s="2"/>
      <c r="V920" s="2"/>
      <c r="W920" s="2"/>
      <c r="X920" s="2"/>
      <c r="Y920" s="2"/>
    </row>
    <row r="921" spans="2:25" ht="15.75" customHeight="1">
      <c r="B921" s="2"/>
      <c r="C921" s="2"/>
      <c r="D921" s="1"/>
      <c r="E921" s="6"/>
      <c r="F921" s="2"/>
      <c r="G921" s="2"/>
      <c r="H921" s="2"/>
      <c r="I921" s="2"/>
      <c r="J921" s="2"/>
      <c r="K921" s="2"/>
      <c r="L921" s="2"/>
      <c r="M921" s="2"/>
      <c r="N921" s="2"/>
      <c r="O921" s="2"/>
      <c r="P921" s="2"/>
      <c r="Q921" s="2"/>
      <c r="R921" s="2"/>
      <c r="S921" s="2"/>
      <c r="T921" s="2"/>
      <c r="U921" s="2"/>
      <c r="V921" s="2"/>
      <c r="W921" s="2"/>
      <c r="X921" s="2"/>
      <c r="Y921" s="2"/>
    </row>
    <row r="922" spans="2:25" ht="15.75" customHeight="1">
      <c r="B922" s="2"/>
      <c r="C922" s="2"/>
      <c r="D922" s="1"/>
      <c r="E922" s="6"/>
      <c r="F922" s="2"/>
      <c r="G922" s="2"/>
      <c r="H922" s="2"/>
      <c r="I922" s="2"/>
      <c r="J922" s="2"/>
      <c r="K922" s="2"/>
      <c r="L922" s="2"/>
      <c r="M922" s="2"/>
      <c r="N922" s="2"/>
      <c r="O922" s="2"/>
      <c r="P922" s="2"/>
      <c r="Q922" s="2"/>
      <c r="R922" s="2"/>
      <c r="S922" s="2"/>
      <c r="T922" s="2"/>
      <c r="U922" s="2"/>
      <c r="V922" s="2"/>
      <c r="W922" s="2"/>
      <c r="X922" s="2"/>
      <c r="Y922" s="2"/>
    </row>
    <row r="923" spans="2:25" ht="15.75" customHeight="1">
      <c r="B923" s="2"/>
      <c r="C923" s="2"/>
      <c r="D923" s="1"/>
      <c r="E923" s="6"/>
      <c r="F923" s="2"/>
      <c r="G923" s="2"/>
      <c r="H923" s="2"/>
      <c r="I923" s="2"/>
      <c r="J923" s="2"/>
      <c r="K923" s="2"/>
      <c r="L923" s="2"/>
      <c r="M923" s="2"/>
      <c r="N923" s="2"/>
      <c r="O923" s="2"/>
      <c r="P923" s="2"/>
      <c r="Q923" s="2"/>
      <c r="R923" s="2"/>
      <c r="S923" s="2"/>
      <c r="T923" s="2"/>
      <c r="U923" s="2"/>
      <c r="V923" s="2"/>
      <c r="W923" s="2"/>
      <c r="X923" s="2"/>
      <c r="Y923" s="2"/>
    </row>
    <row r="924" spans="2:25" ht="15.75" customHeight="1">
      <c r="B924" s="2"/>
      <c r="C924" s="2"/>
      <c r="D924" s="1"/>
      <c r="E924" s="6"/>
      <c r="F924" s="2"/>
      <c r="G924" s="2"/>
      <c r="H924" s="2"/>
      <c r="I924" s="2"/>
      <c r="J924" s="2"/>
      <c r="K924" s="2"/>
      <c r="L924" s="2"/>
      <c r="M924" s="2"/>
      <c r="N924" s="2"/>
      <c r="O924" s="2"/>
      <c r="P924" s="2"/>
      <c r="Q924" s="2"/>
      <c r="R924" s="2"/>
      <c r="S924" s="2"/>
      <c r="T924" s="2"/>
      <c r="U924" s="2"/>
      <c r="V924" s="2"/>
      <c r="W924" s="2"/>
      <c r="X924" s="2"/>
      <c r="Y924" s="2"/>
    </row>
    <row r="925" spans="2:25" ht="15.75" customHeight="1">
      <c r="B925" s="2"/>
      <c r="C925" s="2"/>
      <c r="D925" s="1"/>
      <c r="E925" s="6"/>
      <c r="F925" s="2"/>
      <c r="G925" s="2"/>
      <c r="H925" s="2"/>
      <c r="I925" s="2"/>
      <c r="J925" s="2"/>
      <c r="K925" s="2"/>
      <c r="L925" s="2"/>
      <c r="M925" s="2"/>
      <c r="N925" s="2"/>
      <c r="O925" s="2"/>
      <c r="P925" s="2"/>
      <c r="Q925" s="2"/>
      <c r="R925" s="2"/>
      <c r="S925" s="2"/>
      <c r="T925" s="2"/>
      <c r="U925" s="2"/>
      <c r="V925" s="2"/>
      <c r="W925" s="2"/>
      <c r="X925" s="2"/>
      <c r="Y925" s="2"/>
    </row>
    <row r="926" spans="2:25" ht="15.75" customHeight="1">
      <c r="B926" s="2"/>
      <c r="C926" s="2"/>
      <c r="D926" s="1"/>
      <c r="E926" s="6"/>
      <c r="F926" s="2"/>
      <c r="G926" s="2"/>
      <c r="H926" s="2"/>
      <c r="I926" s="2"/>
      <c r="J926" s="2"/>
      <c r="K926" s="2"/>
      <c r="L926" s="2"/>
      <c r="M926" s="2"/>
      <c r="N926" s="2"/>
      <c r="O926" s="2"/>
      <c r="P926" s="2"/>
      <c r="Q926" s="2"/>
      <c r="R926" s="2"/>
      <c r="S926" s="2"/>
      <c r="T926" s="2"/>
      <c r="U926" s="2"/>
      <c r="V926" s="2"/>
      <c r="W926" s="2"/>
      <c r="X926" s="2"/>
      <c r="Y926" s="2"/>
    </row>
    <row r="927" spans="2:25" ht="15.75" customHeight="1">
      <c r="B927" s="2"/>
      <c r="C927" s="2"/>
      <c r="D927" s="1"/>
      <c r="E927" s="6"/>
      <c r="F927" s="2"/>
      <c r="G927" s="2"/>
      <c r="H927" s="2"/>
      <c r="I927" s="2"/>
      <c r="J927" s="2"/>
      <c r="K927" s="2"/>
      <c r="L927" s="2"/>
      <c r="M927" s="2"/>
      <c r="N927" s="2"/>
      <c r="O927" s="2"/>
      <c r="P927" s="2"/>
      <c r="Q927" s="2"/>
      <c r="R927" s="2"/>
      <c r="S927" s="2"/>
      <c r="T927" s="2"/>
      <c r="U927" s="2"/>
      <c r="V927" s="2"/>
      <c r="W927" s="2"/>
      <c r="X927" s="2"/>
      <c r="Y927" s="2"/>
    </row>
    <row r="928" spans="2:25" ht="15.75" customHeight="1">
      <c r="B928" s="2"/>
      <c r="C928" s="2"/>
      <c r="D928" s="1"/>
      <c r="E928" s="6"/>
      <c r="F928" s="2"/>
      <c r="G928" s="2"/>
      <c r="H928" s="2"/>
      <c r="I928" s="2"/>
      <c r="J928" s="2"/>
      <c r="K928" s="2"/>
      <c r="L928" s="2"/>
      <c r="M928" s="2"/>
      <c r="N928" s="2"/>
      <c r="O928" s="2"/>
      <c r="P928" s="2"/>
      <c r="Q928" s="2"/>
      <c r="R928" s="2"/>
      <c r="S928" s="2"/>
      <c r="T928" s="2"/>
      <c r="U928" s="2"/>
      <c r="V928" s="2"/>
      <c r="W928" s="2"/>
      <c r="X928" s="2"/>
      <c r="Y928" s="2"/>
    </row>
    <row r="929" spans="2:25" ht="15.75" customHeight="1">
      <c r="B929" s="2"/>
      <c r="C929" s="2"/>
      <c r="D929" s="1"/>
      <c r="E929" s="6"/>
      <c r="F929" s="2"/>
      <c r="G929" s="2"/>
      <c r="H929" s="2"/>
      <c r="I929" s="2"/>
      <c r="J929" s="2"/>
      <c r="K929" s="2"/>
      <c r="L929" s="2"/>
      <c r="M929" s="2"/>
      <c r="N929" s="2"/>
      <c r="O929" s="2"/>
      <c r="P929" s="2"/>
      <c r="Q929" s="2"/>
      <c r="R929" s="2"/>
      <c r="S929" s="2"/>
      <c r="T929" s="2"/>
      <c r="U929" s="2"/>
      <c r="V929" s="2"/>
      <c r="W929" s="2"/>
      <c r="X929" s="2"/>
      <c r="Y929" s="2"/>
    </row>
    <row r="930" spans="2:25" ht="15.75" customHeight="1">
      <c r="B930" s="2"/>
      <c r="C930" s="2"/>
      <c r="D930" s="1"/>
      <c r="E930" s="6"/>
      <c r="F930" s="2"/>
      <c r="G930" s="2"/>
      <c r="H930" s="2"/>
      <c r="I930" s="2"/>
      <c r="J930" s="2"/>
      <c r="K930" s="2"/>
      <c r="L930" s="2"/>
      <c r="M930" s="2"/>
      <c r="N930" s="2"/>
      <c r="O930" s="2"/>
      <c r="P930" s="2"/>
      <c r="Q930" s="2"/>
      <c r="R930" s="2"/>
      <c r="S930" s="2"/>
      <c r="T930" s="2"/>
      <c r="U930" s="2"/>
      <c r="V930" s="2"/>
      <c r="W930" s="2"/>
      <c r="X930" s="2"/>
      <c r="Y930" s="2"/>
    </row>
    <row r="931" spans="2:25" ht="15.75" customHeight="1">
      <c r="B931" s="2"/>
      <c r="C931" s="2"/>
      <c r="D931" s="1"/>
      <c r="E931" s="6"/>
      <c r="F931" s="2"/>
      <c r="G931" s="2"/>
      <c r="H931" s="2"/>
      <c r="I931" s="2"/>
      <c r="J931" s="2"/>
      <c r="K931" s="2"/>
      <c r="L931" s="2"/>
      <c r="M931" s="2"/>
      <c r="N931" s="2"/>
      <c r="O931" s="2"/>
      <c r="P931" s="2"/>
      <c r="Q931" s="2"/>
      <c r="R931" s="2"/>
      <c r="S931" s="2"/>
      <c r="T931" s="2"/>
      <c r="U931" s="2"/>
      <c r="V931" s="2"/>
      <c r="W931" s="2"/>
      <c r="X931" s="2"/>
      <c r="Y931" s="2"/>
    </row>
    <row r="932" spans="2:25" ht="15.75" customHeight="1">
      <c r="B932" s="2"/>
      <c r="C932" s="2"/>
      <c r="D932" s="1"/>
      <c r="E932" s="6"/>
      <c r="F932" s="2"/>
      <c r="G932" s="2"/>
      <c r="H932" s="2"/>
      <c r="I932" s="2"/>
      <c r="J932" s="2"/>
      <c r="K932" s="2"/>
      <c r="L932" s="2"/>
      <c r="M932" s="2"/>
      <c r="N932" s="2"/>
      <c r="O932" s="2"/>
      <c r="P932" s="2"/>
      <c r="Q932" s="2"/>
      <c r="R932" s="2"/>
      <c r="S932" s="2"/>
      <c r="T932" s="2"/>
      <c r="U932" s="2"/>
      <c r="V932" s="2"/>
      <c r="W932" s="2"/>
      <c r="X932" s="2"/>
      <c r="Y932" s="2"/>
    </row>
    <row r="933" spans="2:25" ht="15.75" customHeight="1">
      <c r="B933" s="2"/>
      <c r="C933" s="2"/>
      <c r="D933" s="1"/>
      <c r="E933" s="6"/>
      <c r="F933" s="2"/>
      <c r="G933" s="2"/>
      <c r="H933" s="2"/>
      <c r="I933" s="2"/>
      <c r="J933" s="2"/>
      <c r="K933" s="2"/>
      <c r="L933" s="2"/>
      <c r="M933" s="2"/>
      <c r="N933" s="2"/>
      <c r="O933" s="2"/>
      <c r="P933" s="2"/>
      <c r="Q933" s="2"/>
      <c r="R933" s="2"/>
      <c r="S933" s="2"/>
      <c r="T933" s="2"/>
      <c r="U933" s="2"/>
      <c r="V933" s="2"/>
      <c r="W933" s="2"/>
      <c r="X933" s="2"/>
      <c r="Y933" s="2"/>
    </row>
    <row r="934" spans="2:25" ht="15.75" customHeight="1">
      <c r="B934" s="2"/>
      <c r="C934" s="2"/>
      <c r="D934" s="1"/>
      <c r="E934" s="6"/>
      <c r="F934" s="2"/>
      <c r="G934" s="2"/>
      <c r="H934" s="2"/>
      <c r="I934" s="2"/>
      <c r="J934" s="2"/>
      <c r="K934" s="2"/>
      <c r="L934" s="2"/>
      <c r="M934" s="2"/>
      <c r="N934" s="2"/>
      <c r="O934" s="2"/>
      <c r="P934" s="2"/>
      <c r="Q934" s="2"/>
      <c r="R934" s="2"/>
      <c r="S934" s="2"/>
      <c r="T934" s="2"/>
      <c r="U934" s="2"/>
      <c r="V934" s="2"/>
      <c r="W934" s="2"/>
      <c r="X934" s="2"/>
      <c r="Y934" s="2"/>
    </row>
    <row r="935" spans="2:25" ht="15.75" customHeight="1">
      <c r="B935" s="2"/>
      <c r="C935" s="2"/>
      <c r="D935" s="1"/>
      <c r="E935" s="6"/>
      <c r="F935" s="2"/>
      <c r="G935" s="2"/>
      <c r="H935" s="2"/>
      <c r="I935" s="2"/>
      <c r="J935" s="2"/>
      <c r="K935" s="2"/>
      <c r="L935" s="2"/>
      <c r="M935" s="2"/>
      <c r="N935" s="2"/>
      <c r="O935" s="2"/>
      <c r="P935" s="2"/>
      <c r="Q935" s="2"/>
      <c r="R935" s="2"/>
      <c r="S935" s="2"/>
      <c r="T935" s="2"/>
      <c r="U935" s="2"/>
      <c r="V935" s="2"/>
      <c r="W935" s="2"/>
      <c r="X935" s="2"/>
      <c r="Y935" s="2"/>
    </row>
    <row r="936" spans="2:25" ht="15.75" customHeight="1">
      <c r="B936" s="2"/>
      <c r="C936" s="2"/>
      <c r="D936" s="1"/>
      <c r="E936" s="6"/>
      <c r="F936" s="2"/>
      <c r="G936" s="2"/>
      <c r="H936" s="2"/>
      <c r="I936" s="2"/>
      <c r="J936" s="2"/>
      <c r="K936" s="2"/>
      <c r="L936" s="2"/>
      <c r="M936" s="2"/>
      <c r="N936" s="2"/>
      <c r="O936" s="2"/>
      <c r="P936" s="2"/>
      <c r="Q936" s="2"/>
      <c r="R936" s="2"/>
      <c r="S936" s="2"/>
      <c r="T936" s="2"/>
      <c r="U936" s="2"/>
      <c r="V936" s="2"/>
      <c r="W936" s="2"/>
      <c r="X936" s="2"/>
      <c r="Y936" s="2"/>
    </row>
    <row r="937" spans="2:25" ht="15.75" customHeight="1">
      <c r="B937" s="2"/>
      <c r="C937" s="2"/>
      <c r="D937" s="1"/>
      <c r="E937" s="6"/>
      <c r="F937" s="2"/>
      <c r="G937" s="2"/>
      <c r="H937" s="2"/>
      <c r="I937" s="2"/>
      <c r="J937" s="2"/>
      <c r="K937" s="2"/>
      <c r="L937" s="2"/>
      <c r="M937" s="2"/>
      <c r="N937" s="2"/>
      <c r="O937" s="2"/>
      <c r="P937" s="2"/>
      <c r="Q937" s="2"/>
      <c r="R937" s="2"/>
      <c r="S937" s="2"/>
      <c r="T937" s="2"/>
      <c r="U937" s="2"/>
      <c r="V937" s="2"/>
      <c r="W937" s="2"/>
      <c r="X937" s="2"/>
      <c r="Y937" s="2"/>
    </row>
    <row r="938" spans="2:25" ht="15.75" customHeight="1">
      <c r="B938" s="2"/>
      <c r="C938" s="2"/>
      <c r="D938" s="1"/>
      <c r="E938" s="6"/>
      <c r="F938" s="2"/>
      <c r="G938" s="2"/>
      <c r="H938" s="2"/>
      <c r="I938" s="2"/>
      <c r="J938" s="2"/>
      <c r="K938" s="2"/>
      <c r="L938" s="2"/>
      <c r="M938" s="2"/>
      <c r="N938" s="2"/>
      <c r="O938" s="2"/>
      <c r="P938" s="2"/>
      <c r="Q938" s="2"/>
      <c r="R938" s="2"/>
      <c r="S938" s="2"/>
      <c r="T938" s="2"/>
      <c r="U938" s="2"/>
      <c r="V938" s="2"/>
      <c r="W938" s="2"/>
      <c r="X938" s="2"/>
      <c r="Y938" s="2"/>
    </row>
    <row r="939" spans="2:25" ht="15.75" customHeight="1">
      <c r="B939" s="2"/>
      <c r="C939" s="2"/>
      <c r="D939" s="1"/>
      <c r="E939" s="6"/>
      <c r="F939" s="2"/>
      <c r="G939" s="2"/>
      <c r="H939" s="2"/>
      <c r="I939" s="2"/>
      <c r="J939" s="2"/>
      <c r="K939" s="2"/>
      <c r="L939" s="2"/>
      <c r="M939" s="2"/>
      <c r="N939" s="2"/>
      <c r="O939" s="2"/>
      <c r="P939" s="2"/>
      <c r="Q939" s="2"/>
      <c r="R939" s="2"/>
      <c r="S939" s="2"/>
      <c r="T939" s="2"/>
      <c r="U939" s="2"/>
      <c r="V939" s="2"/>
      <c r="W939" s="2"/>
      <c r="X939" s="2"/>
      <c r="Y939" s="2"/>
    </row>
    <row r="940" spans="2:25" ht="15.75" customHeight="1">
      <c r="B940" s="2"/>
      <c r="C940" s="2"/>
      <c r="D940" s="1"/>
      <c r="E940" s="6"/>
      <c r="F940" s="2"/>
      <c r="G940" s="2"/>
      <c r="H940" s="2"/>
      <c r="I940" s="2"/>
      <c r="J940" s="2"/>
      <c r="K940" s="2"/>
      <c r="L940" s="2"/>
      <c r="M940" s="2"/>
      <c r="N940" s="2"/>
      <c r="O940" s="2"/>
      <c r="P940" s="2"/>
      <c r="Q940" s="2"/>
      <c r="R940" s="2"/>
      <c r="S940" s="2"/>
      <c r="T940" s="2"/>
      <c r="U940" s="2"/>
      <c r="V940" s="2"/>
      <c r="W940" s="2"/>
      <c r="X940" s="2"/>
      <c r="Y940" s="2"/>
    </row>
    <row r="941" spans="2:25" ht="15.75" customHeight="1">
      <c r="B941" s="2"/>
      <c r="C941" s="2"/>
      <c r="D941" s="1"/>
      <c r="E941" s="6"/>
      <c r="F941" s="2"/>
      <c r="G941" s="2"/>
      <c r="H941" s="2"/>
      <c r="I941" s="2"/>
      <c r="J941" s="2"/>
      <c r="K941" s="2"/>
      <c r="L941" s="2"/>
      <c r="M941" s="2"/>
      <c r="N941" s="2"/>
      <c r="O941" s="2"/>
      <c r="P941" s="2"/>
      <c r="Q941" s="2"/>
      <c r="R941" s="2"/>
      <c r="S941" s="2"/>
      <c r="T941" s="2"/>
      <c r="U941" s="2"/>
      <c r="V941" s="2"/>
      <c r="W941" s="2"/>
      <c r="X941" s="2"/>
      <c r="Y941" s="2"/>
    </row>
    <row r="942" spans="2:25" ht="15.75" customHeight="1">
      <c r="B942" s="2"/>
      <c r="C942" s="2"/>
      <c r="D942" s="1"/>
      <c r="E942" s="6"/>
      <c r="F942" s="2"/>
      <c r="G942" s="2"/>
      <c r="H942" s="2"/>
      <c r="I942" s="2"/>
      <c r="J942" s="2"/>
      <c r="K942" s="2"/>
      <c r="L942" s="2"/>
      <c r="M942" s="2"/>
      <c r="N942" s="2"/>
      <c r="O942" s="2"/>
      <c r="P942" s="2"/>
      <c r="Q942" s="2"/>
      <c r="R942" s="2"/>
      <c r="S942" s="2"/>
      <c r="T942" s="2"/>
      <c r="U942" s="2"/>
      <c r="V942" s="2"/>
      <c r="W942" s="2"/>
      <c r="X942" s="2"/>
      <c r="Y942" s="2"/>
    </row>
    <row r="943" spans="2:25" ht="15.75" customHeight="1">
      <c r="B943" s="2"/>
      <c r="C943" s="2"/>
      <c r="D943" s="1"/>
      <c r="E943" s="6"/>
      <c r="F943" s="2"/>
      <c r="G943" s="2"/>
      <c r="H943" s="2"/>
      <c r="I943" s="2"/>
      <c r="J943" s="2"/>
      <c r="K943" s="2"/>
      <c r="L943" s="2"/>
      <c r="M943" s="2"/>
      <c r="N943" s="2"/>
      <c r="O943" s="2"/>
      <c r="P943" s="2"/>
      <c r="Q943" s="2"/>
      <c r="R943" s="2"/>
      <c r="S943" s="2"/>
      <c r="T943" s="2"/>
      <c r="U943" s="2"/>
      <c r="V943" s="2"/>
      <c r="W943" s="2"/>
      <c r="X943" s="2"/>
      <c r="Y943" s="2"/>
    </row>
    <row r="944" spans="2:25" ht="15.75" customHeight="1">
      <c r="B944" s="2"/>
      <c r="C944" s="2"/>
      <c r="D944" s="1"/>
      <c r="E944" s="6"/>
      <c r="F944" s="2"/>
      <c r="G944" s="2"/>
      <c r="H944" s="2"/>
      <c r="I944" s="2"/>
      <c r="J944" s="2"/>
      <c r="K944" s="2"/>
      <c r="L944" s="2"/>
      <c r="M944" s="2"/>
      <c r="N944" s="2"/>
      <c r="O944" s="2"/>
      <c r="P944" s="2"/>
      <c r="Q944" s="2"/>
      <c r="R944" s="2"/>
      <c r="S944" s="2"/>
      <c r="T944" s="2"/>
      <c r="U944" s="2"/>
      <c r="V944" s="2"/>
      <c r="W944" s="2"/>
      <c r="X944" s="2"/>
      <c r="Y944" s="2"/>
    </row>
    <row r="945" spans="2:25" ht="15.75" customHeight="1">
      <c r="B945" s="2"/>
      <c r="C945" s="2"/>
      <c r="D945" s="1"/>
      <c r="E945" s="6"/>
      <c r="F945" s="2"/>
      <c r="G945" s="2"/>
      <c r="H945" s="2"/>
      <c r="I945" s="2"/>
      <c r="J945" s="2"/>
      <c r="K945" s="2"/>
      <c r="L945" s="2"/>
      <c r="M945" s="2"/>
      <c r="N945" s="2"/>
      <c r="O945" s="2"/>
      <c r="P945" s="2"/>
      <c r="Q945" s="2"/>
      <c r="R945" s="2"/>
      <c r="S945" s="2"/>
      <c r="T945" s="2"/>
      <c r="U945" s="2"/>
      <c r="V945" s="2"/>
      <c r="W945" s="2"/>
      <c r="X945" s="2"/>
      <c r="Y945" s="2"/>
    </row>
    <row r="946" spans="2:25" ht="15.75" customHeight="1">
      <c r="B946" s="2"/>
      <c r="C946" s="2"/>
      <c r="D946" s="1"/>
      <c r="E946" s="6"/>
      <c r="F946" s="2"/>
      <c r="G946" s="2"/>
      <c r="H946" s="2"/>
      <c r="I946" s="2"/>
      <c r="J946" s="2"/>
      <c r="K946" s="2"/>
      <c r="L946" s="2"/>
      <c r="M946" s="2"/>
      <c r="N946" s="2"/>
      <c r="O946" s="2"/>
      <c r="P946" s="2"/>
      <c r="Q946" s="2"/>
      <c r="R946" s="2"/>
      <c r="S946" s="2"/>
      <c r="T946" s="2"/>
      <c r="U946" s="2"/>
      <c r="V946" s="2"/>
      <c r="W946" s="2"/>
      <c r="X946" s="2"/>
      <c r="Y946" s="2"/>
    </row>
    <row r="947" spans="2:25" ht="15.75" customHeight="1">
      <c r="B947" s="2"/>
      <c r="C947" s="2"/>
      <c r="D947" s="1"/>
      <c r="E947" s="6"/>
      <c r="F947" s="2"/>
      <c r="G947" s="2"/>
      <c r="H947" s="2"/>
      <c r="I947" s="2"/>
      <c r="J947" s="2"/>
      <c r="K947" s="2"/>
      <c r="L947" s="2"/>
      <c r="M947" s="2"/>
      <c r="N947" s="2"/>
      <c r="O947" s="2"/>
      <c r="P947" s="2"/>
      <c r="Q947" s="2"/>
      <c r="R947" s="2"/>
      <c r="S947" s="2"/>
      <c r="T947" s="2"/>
      <c r="U947" s="2"/>
      <c r="V947" s="2"/>
      <c r="W947" s="2"/>
      <c r="X947" s="2"/>
      <c r="Y947" s="2"/>
    </row>
    <row r="948" spans="2:25" ht="15.75" customHeight="1">
      <c r="B948" s="2"/>
      <c r="C948" s="2"/>
      <c r="D948" s="1"/>
      <c r="E948" s="6"/>
      <c r="F948" s="2"/>
      <c r="G948" s="2"/>
      <c r="H948" s="2"/>
      <c r="I948" s="2"/>
      <c r="J948" s="2"/>
      <c r="K948" s="2"/>
      <c r="L948" s="2"/>
      <c r="M948" s="2"/>
      <c r="N948" s="2"/>
      <c r="O948" s="2"/>
      <c r="P948" s="2"/>
      <c r="Q948" s="2"/>
      <c r="R948" s="2"/>
      <c r="S948" s="2"/>
      <c r="T948" s="2"/>
      <c r="U948" s="2"/>
      <c r="V948" s="2"/>
      <c r="W948" s="2"/>
      <c r="X948" s="2"/>
      <c r="Y948" s="2"/>
    </row>
    <row r="949" spans="2:25" ht="15.75" customHeight="1">
      <c r="B949" s="2"/>
      <c r="C949" s="2"/>
      <c r="D949" s="1"/>
      <c r="E949" s="6"/>
      <c r="F949" s="2"/>
      <c r="G949" s="2"/>
      <c r="H949" s="2"/>
      <c r="I949" s="2"/>
      <c r="J949" s="2"/>
      <c r="K949" s="2"/>
      <c r="L949" s="2"/>
      <c r="M949" s="2"/>
      <c r="N949" s="2"/>
      <c r="O949" s="2"/>
      <c r="P949" s="2"/>
      <c r="Q949" s="2"/>
      <c r="R949" s="2"/>
      <c r="S949" s="2"/>
      <c r="T949" s="2"/>
      <c r="U949" s="2"/>
      <c r="V949" s="2"/>
      <c r="W949" s="2"/>
      <c r="X949" s="2"/>
      <c r="Y949" s="2"/>
    </row>
    <row r="950" spans="2:25" ht="15.75" customHeight="1">
      <c r="B950" s="2"/>
      <c r="C950" s="2"/>
      <c r="D950" s="1"/>
      <c r="E950" s="6"/>
      <c r="F950" s="2"/>
      <c r="G950" s="2"/>
      <c r="H950" s="2"/>
      <c r="I950" s="2"/>
      <c r="J950" s="2"/>
      <c r="K950" s="2"/>
      <c r="L950" s="2"/>
      <c r="M950" s="2"/>
      <c r="N950" s="2"/>
      <c r="O950" s="2"/>
      <c r="P950" s="2"/>
      <c r="Q950" s="2"/>
      <c r="R950" s="2"/>
      <c r="S950" s="2"/>
      <c r="T950" s="2"/>
      <c r="U950" s="2"/>
      <c r="V950" s="2"/>
      <c r="W950" s="2"/>
      <c r="X950" s="2"/>
      <c r="Y950" s="2"/>
    </row>
    <row r="951" spans="2:25" ht="15.75" customHeight="1">
      <c r="B951" s="2"/>
      <c r="C951" s="2"/>
      <c r="D951" s="1"/>
      <c r="E951" s="6"/>
      <c r="F951" s="2"/>
      <c r="G951" s="2"/>
      <c r="H951" s="2"/>
      <c r="I951" s="2"/>
      <c r="J951" s="2"/>
      <c r="K951" s="2"/>
      <c r="L951" s="2"/>
      <c r="M951" s="2"/>
      <c r="N951" s="2"/>
      <c r="O951" s="2"/>
      <c r="P951" s="2"/>
      <c r="Q951" s="2"/>
      <c r="R951" s="2"/>
      <c r="S951" s="2"/>
      <c r="T951" s="2"/>
      <c r="U951" s="2"/>
      <c r="V951" s="2"/>
      <c r="W951" s="2"/>
      <c r="X951" s="2"/>
      <c r="Y951" s="2"/>
    </row>
    <row r="952" spans="2:25" ht="15.75" customHeight="1">
      <c r="B952" s="2"/>
      <c r="C952" s="2"/>
      <c r="D952" s="1"/>
      <c r="E952" s="6"/>
      <c r="F952" s="2"/>
      <c r="G952" s="2"/>
      <c r="H952" s="2"/>
      <c r="I952" s="2"/>
      <c r="J952" s="2"/>
      <c r="K952" s="2"/>
      <c r="L952" s="2"/>
      <c r="M952" s="2"/>
      <c r="N952" s="2"/>
      <c r="O952" s="2"/>
      <c r="P952" s="2"/>
      <c r="Q952" s="2"/>
      <c r="R952" s="2"/>
      <c r="S952" s="2"/>
      <c r="T952" s="2"/>
      <c r="U952" s="2"/>
      <c r="V952" s="2"/>
      <c r="W952" s="2"/>
      <c r="X952" s="2"/>
      <c r="Y952" s="2"/>
    </row>
    <row r="953" spans="2:25" ht="15.75" customHeight="1">
      <c r="B953" s="2"/>
      <c r="C953" s="2"/>
      <c r="D953" s="1"/>
      <c r="E953" s="6"/>
      <c r="F953" s="2"/>
      <c r="G953" s="2"/>
      <c r="H953" s="2"/>
      <c r="I953" s="2"/>
      <c r="J953" s="2"/>
      <c r="K953" s="2"/>
      <c r="L953" s="2"/>
      <c r="M953" s="2"/>
      <c r="N953" s="2"/>
      <c r="O953" s="2"/>
      <c r="P953" s="2"/>
      <c r="Q953" s="2"/>
      <c r="R953" s="2"/>
      <c r="S953" s="2"/>
      <c r="T953" s="2"/>
      <c r="U953" s="2"/>
      <c r="V953" s="2"/>
      <c r="W953" s="2"/>
      <c r="X953" s="2"/>
      <c r="Y953" s="2"/>
    </row>
    <row r="954" spans="2:25" ht="15.75" customHeight="1">
      <c r="B954" s="2"/>
      <c r="C954" s="2"/>
      <c r="D954" s="1"/>
      <c r="E954" s="6"/>
      <c r="F954" s="2"/>
      <c r="G954" s="2"/>
      <c r="H954" s="2"/>
      <c r="I954" s="2"/>
      <c r="J954" s="2"/>
      <c r="K954" s="2"/>
      <c r="L954" s="2"/>
      <c r="M954" s="2"/>
      <c r="N954" s="2"/>
      <c r="O954" s="2"/>
      <c r="P954" s="2"/>
      <c r="Q954" s="2"/>
      <c r="R954" s="2"/>
      <c r="S954" s="2"/>
      <c r="T954" s="2"/>
      <c r="U954" s="2"/>
      <c r="V954" s="2"/>
      <c r="W954" s="2"/>
      <c r="X954" s="2"/>
      <c r="Y954" s="2"/>
    </row>
    <row r="955" spans="2:25" ht="15.75" customHeight="1">
      <c r="B955" s="2"/>
      <c r="C955" s="2"/>
      <c r="D955" s="1"/>
      <c r="E955" s="6"/>
      <c r="F955" s="2"/>
      <c r="G955" s="2"/>
      <c r="H955" s="2"/>
      <c r="I955" s="2"/>
      <c r="J955" s="2"/>
      <c r="K955" s="2"/>
      <c r="L955" s="2"/>
      <c r="M955" s="2"/>
      <c r="N955" s="2"/>
      <c r="O955" s="2"/>
      <c r="P955" s="2"/>
      <c r="Q955" s="2"/>
      <c r="R955" s="2"/>
      <c r="S955" s="2"/>
      <c r="T955" s="2"/>
      <c r="U955" s="2"/>
      <c r="V955" s="2"/>
      <c r="W955" s="2"/>
      <c r="X955" s="2"/>
      <c r="Y955" s="2"/>
    </row>
    <row r="956" spans="2:25" ht="15.75" customHeight="1">
      <c r="B956" s="2"/>
      <c r="C956" s="2"/>
      <c r="D956" s="1"/>
      <c r="E956" s="6"/>
      <c r="F956" s="2"/>
      <c r="G956" s="2"/>
      <c r="H956" s="2"/>
      <c r="I956" s="2"/>
      <c r="J956" s="2"/>
      <c r="K956" s="2"/>
      <c r="L956" s="2"/>
      <c r="M956" s="2"/>
      <c r="N956" s="2"/>
      <c r="O956" s="2"/>
      <c r="P956" s="2"/>
      <c r="Q956" s="2"/>
      <c r="R956" s="2"/>
      <c r="S956" s="2"/>
      <c r="T956" s="2"/>
      <c r="U956" s="2"/>
      <c r="V956" s="2"/>
      <c r="W956" s="2"/>
      <c r="X956" s="2"/>
      <c r="Y956" s="2"/>
    </row>
    <row r="957" spans="2:25" ht="15.75" customHeight="1">
      <c r="B957" s="2"/>
      <c r="C957" s="2"/>
      <c r="D957" s="1"/>
      <c r="E957" s="6"/>
      <c r="F957" s="2"/>
      <c r="G957" s="2"/>
      <c r="H957" s="2"/>
      <c r="I957" s="2"/>
      <c r="J957" s="2"/>
      <c r="K957" s="2"/>
      <c r="L957" s="2"/>
      <c r="M957" s="2"/>
      <c r="N957" s="2"/>
      <c r="O957" s="2"/>
      <c r="P957" s="2"/>
      <c r="Q957" s="2"/>
      <c r="R957" s="2"/>
      <c r="S957" s="2"/>
      <c r="T957" s="2"/>
      <c r="U957" s="2"/>
      <c r="V957" s="2"/>
      <c r="W957" s="2"/>
      <c r="X957" s="2"/>
      <c r="Y957" s="2"/>
    </row>
    <row r="958" spans="2:25" ht="15.75" customHeight="1">
      <c r="B958" s="2"/>
      <c r="C958" s="2"/>
      <c r="D958" s="1"/>
      <c r="E958" s="6"/>
      <c r="F958" s="2"/>
      <c r="G958" s="2"/>
      <c r="H958" s="2"/>
      <c r="I958" s="2"/>
      <c r="J958" s="2"/>
      <c r="K958" s="2"/>
      <c r="L958" s="2"/>
      <c r="M958" s="2"/>
      <c r="N958" s="2"/>
      <c r="O958" s="2"/>
      <c r="P958" s="2"/>
      <c r="Q958" s="2"/>
      <c r="R958" s="2"/>
      <c r="S958" s="2"/>
      <c r="T958" s="2"/>
      <c r="U958" s="2"/>
      <c r="V958" s="2"/>
      <c r="W958" s="2"/>
      <c r="X958" s="2"/>
      <c r="Y958" s="2"/>
    </row>
    <row r="959" spans="2:25" ht="15.75" customHeight="1">
      <c r="B959" s="2"/>
      <c r="C959" s="2"/>
      <c r="D959" s="1"/>
      <c r="E959" s="6"/>
      <c r="F959" s="2"/>
      <c r="G959" s="2"/>
      <c r="H959" s="2"/>
      <c r="I959" s="2"/>
      <c r="J959" s="2"/>
      <c r="K959" s="2"/>
      <c r="L959" s="2"/>
      <c r="M959" s="2"/>
      <c r="N959" s="2"/>
      <c r="O959" s="2"/>
      <c r="P959" s="2"/>
      <c r="Q959" s="2"/>
      <c r="R959" s="2"/>
      <c r="S959" s="2"/>
      <c r="T959" s="2"/>
      <c r="U959" s="2"/>
      <c r="V959" s="2"/>
      <c r="W959" s="2"/>
      <c r="X959" s="2"/>
      <c r="Y959" s="2"/>
    </row>
    <row r="960" spans="2:25" ht="15.75" customHeight="1">
      <c r="B960" s="2"/>
      <c r="C960" s="2"/>
      <c r="D960" s="1"/>
      <c r="E960" s="6"/>
      <c r="F960" s="2"/>
      <c r="G960" s="2"/>
      <c r="H960" s="2"/>
      <c r="I960" s="2"/>
      <c r="J960" s="2"/>
      <c r="K960" s="2"/>
      <c r="L960" s="2"/>
      <c r="M960" s="2"/>
      <c r="N960" s="2"/>
      <c r="O960" s="2"/>
      <c r="P960" s="2"/>
      <c r="Q960" s="2"/>
      <c r="R960" s="2"/>
      <c r="S960" s="2"/>
      <c r="T960" s="2"/>
      <c r="U960" s="2"/>
      <c r="V960" s="2"/>
      <c r="W960" s="2"/>
      <c r="X960" s="2"/>
      <c r="Y960" s="2"/>
    </row>
    <row r="961" spans="2:25" ht="15.75" customHeight="1">
      <c r="B961" s="2"/>
      <c r="C961" s="2"/>
      <c r="D961" s="1"/>
      <c r="E961" s="6"/>
      <c r="F961" s="2"/>
      <c r="G961" s="2"/>
      <c r="H961" s="2"/>
      <c r="I961" s="2"/>
      <c r="J961" s="2"/>
      <c r="K961" s="2"/>
      <c r="L961" s="2"/>
      <c r="M961" s="2"/>
      <c r="N961" s="2"/>
      <c r="O961" s="2"/>
      <c r="P961" s="2"/>
      <c r="Q961" s="2"/>
      <c r="R961" s="2"/>
      <c r="S961" s="2"/>
      <c r="T961" s="2"/>
      <c r="U961" s="2"/>
      <c r="V961" s="2"/>
      <c r="W961" s="2"/>
      <c r="X961" s="2"/>
      <c r="Y961" s="2"/>
    </row>
    <row r="962" spans="2:25" ht="15.75" customHeight="1">
      <c r="B962" s="2"/>
      <c r="C962" s="2"/>
      <c r="D962" s="1"/>
      <c r="E962" s="6"/>
      <c r="F962" s="2"/>
      <c r="G962" s="2"/>
      <c r="H962" s="2"/>
      <c r="I962" s="2"/>
      <c r="J962" s="2"/>
      <c r="K962" s="2"/>
      <c r="L962" s="2"/>
      <c r="M962" s="2"/>
      <c r="N962" s="2"/>
      <c r="O962" s="2"/>
      <c r="P962" s="2"/>
      <c r="Q962" s="2"/>
      <c r="R962" s="2"/>
      <c r="S962" s="2"/>
      <c r="T962" s="2"/>
      <c r="U962" s="2"/>
      <c r="V962" s="2"/>
      <c r="W962" s="2"/>
      <c r="X962" s="2"/>
      <c r="Y962" s="2"/>
    </row>
    <row r="963" spans="2:25" ht="15.75" customHeight="1">
      <c r="B963" s="2"/>
      <c r="C963" s="2"/>
      <c r="D963" s="1"/>
      <c r="E963" s="6"/>
      <c r="F963" s="2"/>
      <c r="G963" s="2"/>
      <c r="H963" s="2"/>
      <c r="I963" s="2"/>
      <c r="J963" s="2"/>
      <c r="K963" s="2"/>
      <c r="L963" s="2"/>
      <c r="M963" s="2"/>
      <c r="N963" s="2"/>
      <c r="O963" s="2"/>
      <c r="P963" s="2"/>
      <c r="Q963" s="2"/>
      <c r="R963" s="2"/>
      <c r="S963" s="2"/>
      <c r="T963" s="2"/>
      <c r="U963" s="2"/>
      <c r="V963" s="2"/>
      <c r="W963" s="2"/>
      <c r="X963" s="2"/>
      <c r="Y963" s="2"/>
    </row>
    <row r="964" spans="2:25" ht="15.75" customHeight="1">
      <c r="B964" s="2"/>
      <c r="C964" s="2"/>
      <c r="D964" s="1"/>
      <c r="E964" s="6"/>
      <c r="F964" s="2"/>
      <c r="G964" s="2"/>
      <c r="H964" s="2"/>
      <c r="I964" s="2"/>
      <c r="J964" s="2"/>
      <c r="K964" s="2"/>
      <c r="L964" s="2"/>
      <c r="M964" s="2"/>
      <c r="N964" s="2"/>
      <c r="O964" s="2"/>
      <c r="P964" s="2"/>
      <c r="Q964" s="2"/>
      <c r="R964" s="2"/>
      <c r="S964" s="2"/>
      <c r="T964" s="2"/>
      <c r="U964" s="2"/>
      <c r="V964" s="2"/>
      <c r="W964" s="2"/>
      <c r="X964" s="2"/>
      <c r="Y964" s="2"/>
    </row>
    <row r="965" spans="2:25" ht="15.75" customHeight="1">
      <c r="B965" s="2"/>
      <c r="C965" s="2"/>
      <c r="D965" s="1"/>
      <c r="E965" s="6"/>
      <c r="F965" s="2"/>
      <c r="G965" s="2"/>
      <c r="H965" s="2"/>
      <c r="I965" s="2"/>
      <c r="J965" s="2"/>
      <c r="K965" s="2"/>
      <c r="L965" s="2"/>
      <c r="M965" s="2"/>
      <c r="N965" s="2"/>
      <c r="O965" s="2"/>
      <c r="P965" s="2"/>
      <c r="Q965" s="2"/>
      <c r="R965" s="2"/>
      <c r="S965" s="2"/>
      <c r="T965" s="2"/>
      <c r="U965" s="2"/>
      <c r="V965" s="2"/>
      <c r="W965" s="2"/>
      <c r="X965" s="2"/>
      <c r="Y965" s="2"/>
    </row>
    <row r="966" spans="2:25" ht="15.75" customHeight="1">
      <c r="B966" s="2"/>
      <c r="C966" s="2"/>
      <c r="D966" s="1"/>
      <c r="E966" s="6"/>
      <c r="F966" s="2"/>
      <c r="G966" s="2"/>
      <c r="H966" s="2"/>
      <c r="I966" s="2"/>
      <c r="J966" s="2"/>
      <c r="K966" s="2"/>
      <c r="L966" s="2"/>
      <c r="M966" s="2"/>
      <c r="N966" s="2"/>
      <c r="O966" s="2"/>
      <c r="P966" s="2"/>
      <c r="Q966" s="2"/>
      <c r="R966" s="2"/>
      <c r="S966" s="2"/>
      <c r="T966" s="2"/>
      <c r="U966" s="2"/>
      <c r="V966" s="2"/>
      <c r="W966" s="2"/>
      <c r="X966" s="2"/>
      <c r="Y966" s="2"/>
    </row>
    <row r="967" spans="2:25" ht="15.75" customHeight="1">
      <c r="B967" s="2"/>
      <c r="C967" s="2"/>
      <c r="D967" s="1"/>
      <c r="E967" s="6"/>
      <c r="F967" s="2"/>
      <c r="G967" s="2"/>
      <c r="H967" s="2"/>
      <c r="I967" s="2"/>
      <c r="J967" s="2"/>
      <c r="K967" s="2"/>
      <c r="L967" s="2"/>
      <c r="M967" s="2"/>
      <c r="N967" s="2"/>
      <c r="O967" s="2"/>
      <c r="P967" s="2"/>
      <c r="Q967" s="2"/>
      <c r="R967" s="2"/>
      <c r="S967" s="2"/>
      <c r="T967" s="2"/>
      <c r="U967" s="2"/>
      <c r="V967" s="2"/>
      <c r="W967" s="2"/>
      <c r="X967" s="2"/>
      <c r="Y967" s="2"/>
    </row>
    <row r="968" spans="2:25" ht="15.75" customHeight="1">
      <c r="B968" s="2"/>
      <c r="C968" s="2"/>
      <c r="D968" s="1"/>
      <c r="E968" s="6"/>
      <c r="F968" s="2"/>
      <c r="G968" s="2"/>
      <c r="H968" s="2"/>
      <c r="I968" s="2"/>
      <c r="J968" s="2"/>
      <c r="K968" s="2"/>
      <c r="L968" s="2"/>
      <c r="M968" s="2"/>
      <c r="N968" s="2"/>
      <c r="O968" s="2"/>
      <c r="P968" s="2"/>
      <c r="Q968" s="2"/>
      <c r="R968" s="2"/>
      <c r="S968" s="2"/>
      <c r="T968" s="2"/>
      <c r="U968" s="2"/>
      <c r="V968" s="2"/>
      <c r="W968" s="2"/>
      <c r="X968" s="2"/>
      <c r="Y968" s="2"/>
    </row>
    <row r="969" spans="2:25" ht="15.75" customHeight="1">
      <c r="B969" s="2"/>
      <c r="C969" s="2"/>
      <c r="D969" s="1"/>
      <c r="E969" s="6"/>
      <c r="F969" s="2"/>
      <c r="G969" s="2"/>
      <c r="H969" s="2"/>
      <c r="I969" s="2"/>
      <c r="J969" s="2"/>
      <c r="K969" s="2"/>
      <c r="L969" s="2"/>
      <c r="M969" s="2"/>
      <c r="N969" s="2"/>
      <c r="O969" s="2"/>
      <c r="P969" s="2"/>
      <c r="Q969" s="2"/>
      <c r="R969" s="2"/>
      <c r="S969" s="2"/>
      <c r="T969" s="2"/>
      <c r="U969" s="2"/>
      <c r="V969" s="2"/>
      <c r="W969" s="2"/>
      <c r="X969" s="2"/>
      <c r="Y969" s="2"/>
    </row>
    <row r="970" spans="2:25" ht="15.75" customHeight="1">
      <c r="B970" s="2"/>
      <c r="C970" s="2"/>
      <c r="D970" s="1"/>
      <c r="E970" s="6"/>
      <c r="F970" s="2"/>
      <c r="G970" s="2"/>
      <c r="H970" s="2"/>
      <c r="I970" s="2"/>
      <c r="J970" s="2"/>
      <c r="K970" s="2"/>
      <c r="L970" s="2"/>
      <c r="M970" s="2"/>
      <c r="N970" s="2"/>
      <c r="O970" s="2"/>
      <c r="P970" s="2"/>
      <c r="Q970" s="2"/>
      <c r="R970" s="2"/>
      <c r="S970" s="2"/>
      <c r="T970" s="2"/>
      <c r="U970" s="2"/>
      <c r="V970" s="2"/>
      <c r="W970" s="2"/>
      <c r="X970" s="2"/>
      <c r="Y970" s="2"/>
    </row>
    <row r="971" spans="2:25" ht="15.75" customHeight="1">
      <c r="B971" s="2"/>
      <c r="C971" s="2"/>
      <c r="D971" s="1"/>
      <c r="E971" s="6"/>
      <c r="F971" s="2"/>
      <c r="G971" s="2"/>
      <c r="H971" s="2"/>
      <c r="I971" s="2"/>
      <c r="J971" s="2"/>
      <c r="K971" s="2"/>
      <c r="L971" s="2"/>
      <c r="M971" s="2"/>
      <c r="N971" s="2"/>
      <c r="O971" s="2"/>
      <c r="P971" s="2"/>
      <c r="Q971" s="2"/>
      <c r="R971" s="2"/>
      <c r="S971" s="2"/>
      <c r="T971" s="2"/>
      <c r="U971" s="2"/>
      <c r="V971" s="2"/>
      <c r="W971" s="2"/>
      <c r="X971" s="2"/>
      <c r="Y971" s="2"/>
    </row>
    <row r="972" spans="2:25" ht="15.75" customHeight="1">
      <c r="B972" s="2"/>
      <c r="C972" s="2"/>
      <c r="D972" s="1"/>
      <c r="E972" s="6"/>
      <c r="F972" s="2"/>
      <c r="G972" s="2"/>
      <c r="H972" s="2"/>
      <c r="I972" s="2"/>
      <c r="J972" s="2"/>
      <c r="K972" s="2"/>
      <c r="L972" s="2"/>
      <c r="M972" s="2"/>
      <c r="N972" s="2"/>
      <c r="O972" s="2"/>
      <c r="P972" s="2"/>
      <c r="Q972" s="2"/>
      <c r="R972" s="2"/>
      <c r="S972" s="2"/>
      <c r="T972" s="2"/>
      <c r="U972" s="2"/>
      <c r="V972" s="2"/>
      <c r="W972" s="2"/>
      <c r="X972" s="2"/>
      <c r="Y972" s="2"/>
    </row>
    <row r="973" spans="2:25" ht="15.75" customHeight="1">
      <c r="B973" s="2"/>
      <c r="C973" s="2"/>
      <c r="D973" s="1"/>
      <c r="E973" s="6"/>
      <c r="F973" s="2"/>
      <c r="G973" s="2"/>
      <c r="H973" s="2"/>
      <c r="I973" s="2"/>
      <c r="J973" s="2"/>
      <c r="K973" s="2"/>
      <c r="L973" s="2"/>
      <c r="M973" s="2"/>
      <c r="N973" s="2"/>
      <c r="O973" s="2"/>
      <c r="P973" s="2"/>
      <c r="Q973" s="2"/>
      <c r="R973" s="2"/>
      <c r="S973" s="2"/>
      <c r="T973" s="2"/>
      <c r="U973" s="2"/>
      <c r="V973" s="2"/>
      <c r="W973" s="2"/>
      <c r="X973" s="2"/>
      <c r="Y973" s="2"/>
    </row>
    <row r="974" spans="2:25" ht="15.75" customHeight="1">
      <c r="B974" s="2"/>
      <c r="C974" s="2"/>
      <c r="D974" s="1"/>
      <c r="E974" s="6"/>
      <c r="F974" s="2"/>
      <c r="G974" s="2"/>
      <c r="H974" s="2"/>
      <c r="I974" s="2"/>
      <c r="J974" s="2"/>
      <c r="K974" s="2"/>
      <c r="L974" s="2"/>
      <c r="M974" s="2"/>
      <c r="N974" s="2"/>
      <c r="O974" s="2"/>
      <c r="P974" s="2"/>
      <c r="Q974" s="2"/>
      <c r="R974" s="2"/>
      <c r="S974" s="2"/>
      <c r="T974" s="2"/>
      <c r="U974" s="2"/>
      <c r="V974" s="2"/>
      <c r="W974" s="2"/>
      <c r="X974" s="2"/>
      <c r="Y974" s="2"/>
    </row>
    <row r="975" spans="2:25" ht="15.75" customHeight="1">
      <c r="B975" s="2"/>
      <c r="C975" s="2"/>
      <c r="D975" s="1"/>
      <c r="E975" s="6"/>
      <c r="F975" s="2"/>
      <c r="G975" s="2"/>
      <c r="H975" s="2"/>
      <c r="I975" s="2"/>
      <c r="J975" s="2"/>
      <c r="K975" s="2"/>
      <c r="L975" s="2"/>
      <c r="M975" s="2"/>
      <c r="N975" s="2"/>
      <c r="O975" s="2"/>
      <c r="P975" s="2"/>
      <c r="Q975" s="2"/>
      <c r="R975" s="2"/>
      <c r="S975" s="2"/>
      <c r="T975" s="2"/>
      <c r="U975" s="2"/>
      <c r="V975" s="2"/>
      <c r="W975" s="2"/>
      <c r="X975" s="2"/>
      <c r="Y975" s="2"/>
    </row>
    <row r="976" spans="2:25" ht="15.75" customHeight="1">
      <c r="B976" s="2"/>
      <c r="C976" s="2"/>
      <c r="D976" s="1"/>
      <c r="E976" s="6"/>
      <c r="F976" s="2"/>
      <c r="G976" s="2"/>
      <c r="H976" s="2"/>
      <c r="I976" s="2"/>
      <c r="J976" s="2"/>
      <c r="K976" s="2"/>
      <c r="L976" s="2"/>
      <c r="M976" s="2"/>
      <c r="N976" s="2"/>
      <c r="O976" s="2"/>
      <c r="P976" s="2"/>
      <c r="Q976" s="2"/>
      <c r="R976" s="2"/>
      <c r="S976" s="2"/>
      <c r="T976" s="2"/>
      <c r="U976" s="2"/>
      <c r="V976" s="2"/>
      <c r="W976" s="2"/>
      <c r="X976" s="2"/>
      <c r="Y976" s="2"/>
    </row>
    <row r="977" spans="2:25" ht="15.75" customHeight="1">
      <c r="B977" s="2"/>
      <c r="C977" s="2"/>
      <c r="D977" s="1"/>
      <c r="E977" s="6"/>
      <c r="F977" s="2"/>
      <c r="G977" s="2"/>
      <c r="H977" s="2"/>
      <c r="I977" s="2"/>
      <c r="J977" s="2"/>
      <c r="K977" s="2"/>
      <c r="L977" s="2"/>
      <c r="M977" s="2"/>
      <c r="N977" s="2"/>
      <c r="O977" s="2"/>
      <c r="P977" s="2"/>
      <c r="Q977" s="2"/>
      <c r="R977" s="2"/>
      <c r="S977" s="2"/>
      <c r="T977" s="2"/>
      <c r="U977" s="2"/>
      <c r="V977" s="2"/>
      <c r="W977" s="2"/>
      <c r="X977" s="2"/>
      <c r="Y977" s="2"/>
    </row>
    <row r="978" spans="2:25" ht="15.75" customHeight="1">
      <c r="B978" s="2"/>
      <c r="C978" s="2"/>
      <c r="D978" s="1"/>
      <c r="E978" s="6"/>
      <c r="F978" s="2"/>
      <c r="G978" s="2"/>
      <c r="H978" s="2"/>
      <c r="I978" s="2"/>
      <c r="J978" s="2"/>
      <c r="K978" s="2"/>
      <c r="L978" s="2"/>
      <c r="M978" s="2"/>
      <c r="N978" s="2"/>
      <c r="O978" s="2"/>
      <c r="P978" s="2"/>
      <c r="Q978" s="2"/>
      <c r="R978" s="2"/>
      <c r="S978" s="2"/>
      <c r="T978" s="2"/>
      <c r="U978" s="2"/>
      <c r="V978" s="2"/>
      <c r="W978" s="2"/>
      <c r="X978" s="2"/>
      <c r="Y978" s="2"/>
    </row>
    <row r="979" spans="2:25" ht="15.75" customHeight="1">
      <c r="B979" s="2"/>
      <c r="C979" s="2"/>
      <c r="D979" s="1"/>
      <c r="E979" s="6"/>
      <c r="F979" s="2"/>
      <c r="G979" s="2"/>
      <c r="H979" s="2"/>
      <c r="I979" s="2"/>
      <c r="J979" s="2"/>
      <c r="K979" s="2"/>
      <c r="L979" s="2"/>
      <c r="M979" s="2"/>
      <c r="N979" s="2"/>
      <c r="O979" s="2"/>
      <c r="P979" s="2"/>
      <c r="Q979" s="2"/>
      <c r="R979" s="2"/>
      <c r="S979" s="2"/>
      <c r="T979" s="2"/>
      <c r="U979" s="2"/>
      <c r="V979" s="2"/>
      <c r="W979" s="2"/>
      <c r="X979" s="2"/>
      <c r="Y979" s="2"/>
    </row>
    <row r="980" spans="2:25" ht="15.75" customHeight="1">
      <c r="B980" s="2"/>
      <c r="C980" s="2"/>
      <c r="D980" s="1"/>
      <c r="E980" s="6"/>
      <c r="F980" s="2"/>
      <c r="G980" s="2"/>
      <c r="H980" s="2"/>
      <c r="I980" s="2"/>
      <c r="J980" s="2"/>
      <c r="K980" s="2"/>
      <c r="L980" s="2"/>
      <c r="M980" s="2"/>
      <c r="N980" s="2"/>
      <c r="O980" s="2"/>
      <c r="P980" s="2"/>
      <c r="Q980" s="2"/>
      <c r="R980" s="2"/>
      <c r="S980" s="2"/>
      <c r="T980" s="2"/>
      <c r="U980" s="2"/>
      <c r="V980" s="2"/>
      <c r="W980" s="2"/>
      <c r="X980" s="2"/>
      <c r="Y980" s="2"/>
    </row>
    <row r="981" spans="2:25" ht="15.75" customHeight="1">
      <c r="B981" s="2"/>
      <c r="C981" s="2"/>
      <c r="D981" s="1"/>
      <c r="E981" s="6"/>
      <c r="F981" s="2"/>
      <c r="G981" s="2"/>
      <c r="H981" s="2"/>
      <c r="I981" s="2"/>
      <c r="J981" s="2"/>
      <c r="K981" s="2"/>
      <c r="L981" s="2"/>
      <c r="M981" s="2"/>
      <c r="N981" s="2"/>
      <c r="O981" s="2"/>
      <c r="P981" s="2"/>
      <c r="Q981" s="2"/>
      <c r="R981" s="2"/>
      <c r="S981" s="2"/>
      <c r="T981" s="2"/>
      <c r="U981" s="2"/>
      <c r="V981" s="2"/>
      <c r="W981" s="2"/>
      <c r="X981" s="2"/>
      <c r="Y981" s="2"/>
    </row>
    <row r="982" spans="2:25" ht="15.75" customHeight="1">
      <c r="B982" s="2"/>
      <c r="C982" s="2"/>
      <c r="D982" s="1"/>
      <c r="E982" s="6"/>
      <c r="F982" s="2"/>
      <c r="G982" s="2"/>
      <c r="H982" s="2"/>
      <c r="I982" s="2"/>
      <c r="J982" s="2"/>
      <c r="K982" s="2"/>
      <c r="L982" s="2"/>
      <c r="M982" s="2"/>
      <c r="N982" s="2"/>
      <c r="O982" s="2"/>
      <c r="P982" s="2"/>
      <c r="Q982" s="2"/>
      <c r="R982" s="2"/>
      <c r="S982" s="2"/>
      <c r="T982" s="2"/>
      <c r="U982" s="2"/>
      <c r="V982" s="2"/>
      <c r="W982" s="2"/>
      <c r="X982" s="2"/>
      <c r="Y982" s="2"/>
    </row>
    <row r="983" spans="2:25" ht="15.75" customHeight="1">
      <c r="B983" s="2"/>
      <c r="C983" s="2"/>
      <c r="D983" s="1"/>
      <c r="E983" s="6"/>
      <c r="F983" s="2"/>
      <c r="G983" s="2"/>
      <c r="H983" s="2"/>
      <c r="I983" s="2"/>
      <c r="J983" s="2"/>
      <c r="K983" s="2"/>
      <c r="L983" s="2"/>
      <c r="M983" s="2"/>
      <c r="N983" s="2"/>
      <c r="O983" s="2"/>
      <c r="P983" s="2"/>
      <c r="Q983" s="2"/>
      <c r="R983" s="2"/>
      <c r="S983" s="2"/>
      <c r="T983" s="2"/>
      <c r="U983" s="2"/>
      <c r="V983" s="2"/>
      <c r="W983" s="2"/>
      <c r="X983" s="2"/>
      <c r="Y983" s="2"/>
    </row>
    <row r="984" spans="2:25" ht="15.75" customHeight="1">
      <c r="B984" s="2"/>
      <c r="C984" s="2"/>
      <c r="D984" s="1"/>
      <c r="E984" s="6"/>
      <c r="F984" s="2"/>
      <c r="G984" s="2"/>
      <c r="H984" s="2"/>
      <c r="I984" s="2"/>
      <c r="J984" s="2"/>
      <c r="K984" s="2"/>
      <c r="L984" s="2"/>
      <c r="M984" s="2"/>
      <c r="N984" s="2"/>
      <c r="O984" s="2"/>
      <c r="P984" s="2"/>
      <c r="Q984" s="2"/>
      <c r="R984" s="2"/>
      <c r="S984" s="2"/>
      <c r="T984" s="2"/>
      <c r="U984" s="2"/>
      <c r="V984" s="2"/>
      <c r="W984" s="2"/>
      <c r="X984" s="2"/>
      <c r="Y984" s="2"/>
    </row>
    <row r="985" spans="2:25" ht="15.75" customHeight="1">
      <c r="B985" s="2"/>
      <c r="C985" s="2"/>
      <c r="D985" s="1"/>
      <c r="E985" s="6"/>
      <c r="F985" s="2"/>
      <c r="G985" s="2"/>
      <c r="H985" s="2"/>
      <c r="I985" s="2"/>
      <c r="J985" s="2"/>
      <c r="K985" s="2"/>
      <c r="L985" s="2"/>
      <c r="M985" s="2"/>
      <c r="N985" s="2"/>
      <c r="O985" s="2"/>
      <c r="P985" s="2"/>
      <c r="Q985" s="2"/>
      <c r="R985" s="2"/>
      <c r="S985" s="2"/>
      <c r="T985" s="2"/>
      <c r="U985" s="2"/>
      <c r="V985" s="2"/>
      <c r="W985" s="2"/>
      <c r="X985" s="2"/>
      <c r="Y985" s="2"/>
    </row>
    <row r="986" spans="2:25" ht="15.75" customHeight="1">
      <c r="B986" s="2"/>
      <c r="C986" s="2"/>
      <c r="D986" s="1"/>
      <c r="E986" s="6"/>
      <c r="F986" s="2"/>
      <c r="G986" s="2"/>
      <c r="H986" s="2"/>
      <c r="I986" s="2"/>
      <c r="J986" s="2"/>
      <c r="K986" s="2"/>
      <c r="L986" s="2"/>
      <c r="M986" s="2"/>
      <c r="N986" s="2"/>
      <c r="O986" s="2"/>
      <c r="P986" s="2"/>
      <c r="Q986" s="2"/>
      <c r="R986" s="2"/>
      <c r="S986" s="2"/>
      <c r="T986" s="2"/>
      <c r="U986" s="2"/>
      <c r="V986" s="2"/>
      <c r="W986" s="2"/>
      <c r="X986" s="2"/>
      <c r="Y986" s="2"/>
    </row>
    <row r="987" spans="2:25" ht="15.75" customHeight="1">
      <c r="B987" s="2"/>
      <c r="C987" s="2"/>
      <c r="D987" s="1"/>
      <c r="E987" s="6"/>
      <c r="F987" s="2"/>
      <c r="G987" s="2"/>
      <c r="H987" s="2"/>
      <c r="I987" s="2"/>
      <c r="J987" s="2"/>
      <c r="K987" s="2"/>
      <c r="L987" s="2"/>
      <c r="M987" s="2"/>
      <c r="N987" s="2"/>
      <c r="O987" s="2"/>
      <c r="P987" s="2"/>
      <c r="Q987" s="2"/>
      <c r="R987" s="2"/>
      <c r="S987" s="2"/>
      <c r="T987" s="2"/>
      <c r="U987" s="2"/>
      <c r="V987" s="2"/>
      <c r="W987" s="2"/>
      <c r="X987" s="2"/>
      <c r="Y987" s="2"/>
    </row>
    <row r="988" spans="2:25" ht="15.75" customHeight="1">
      <c r="B988" s="2"/>
      <c r="C988" s="2"/>
      <c r="D988" s="1"/>
      <c r="E988" s="6"/>
      <c r="F988" s="2"/>
      <c r="G988" s="2"/>
      <c r="H988" s="2"/>
      <c r="I988" s="2"/>
      <c r="J988" s="2"/>
      <c r="K988" s="2"/>
      <c r="L988" s="2"/>
      <c r="M988" s="2"/>
      <c r="N988" s="2"/>
      <c r="O988" s="2"/>
      <c r="P988" s="2"/>
      <c r="Q988" s="2"/>
      <c r="R988" s="2"/>
      <c r="S988" s="2"/>
      <c r="T988" s="2"/>
      <c r="U988" s="2"/>
      <c r="V988" s="2"/>
      <c r="W988" s="2"/>
      <c r="X988" s="2"/>
      <c r="Y988" s="2"/>
    </row>
    <row r="989" spans="2:25" ht="15.05" customHeight="1">
      <c r="B989" s="2"/>
      <c r="C989" s="2"/>
      <c r="D989" s="1"/>
    </row>
    <row r="990" spans="2:25" ht="15.05" customHeight="1">
      <c r="B990" s="2"/>
      <c r="C990" s="2"/>
      <c r="D990" s="1"/>
    </row>
    <row r="991" spans="2:25" ht="15.05" customHeight="1">
      <c r="B991" s="2"/>
      <c r="C991" s="2"/>
      <c r="D991" s="1"/>
    </row>
  </sheetData>
  <mergeCells count="19">
    <mergeCell ref="A55:B55"/>
    <mergeCell ref="A60:B60"/>
    <mergeCell ref="A67:B67"/>
    <mergeCell ref="A70:B70"/>
    <mergeCell ref="A75:B75"/>
    <mergeCell ref="A50:B50"/>
    <mergeCell ref="A1:D1"/>
    <mergeCell ref="A2:D2"/>
    <mergeCell ref="A20:D20"/>
    <mergeCell ref="A21:D21"/>
    <mergeCell ref="A22:B22"/>
    <mergeCell ref="A29:B29"/>
    <mergeCell ref="A37:B37"/>
    <mergeCell ref="A44:B44"/>
    <mergeCell ref="A79:B79"/>
    <mergeCell ref="A84:B84"/>
    <mergeCell ref="A87:B87"/>
    <mergeCell ref="A92:B92"/>
    <mergeCell ref="A95:B95"/>
  </mergeCells>
  <conditionalFormatting sqref="A67">
    <cfRule type="expression" dxfId="608" priority="2">
      <formula>#REF!="No"</formula>
    </cfRule>
  </conditionalFormatting>
  <conditionalFormatting sqref="A75">
    <cfRule type="expression" dxfId="607" priority="3">
      <formula>#REF!="No"</formula>
    </cfRule>
  </conditionalFormatting>
  <conditionalFormatting sqref="D96">
    <cfRule type="expression" dxfId="606" priority="4">
      <formula>#REF!="No"</formula>
    </cfRule>
  </conditionalFormatting>
  <conditionalFormatting sqref="D76">
    <cfRule type="expression" dxfId="605" priority="5">
      <formula>#REF!="No"</formula>
    </cfRule>
  </conditionalFormatting>
  <conditionalFormatting sqref="A50">
    <cfRule type="expression" dxfId="604" priority="6">
      <formula>#REF!="No"</formula>
    </cfRule>
  </conditionalFormatting>
  <conditionalFormatting sqref="A79:B79 A95:B95">
    <cfRule type="expression" dxfId="603" priority="8">
      <formula>#REF!="Yes"</formula>
    </cfRule>
  </conditionalFormatting>
  <conditionalFormatting sqref="D78">
    <cfRule type="expression" dxfId="602" priority="1">
      <formula>#REF!="No"</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70C0"/>
    <pageSetUpPr fitToPage="1"/>
  </sheetPr>
  <dimension ref="A1:J87"/>
  <sheetViews>
    <sheetView workbookViewId="0">
      <selection activeCell="U1" sqref="U1"/>
    </sheetView>
  </sheetViews>
  <sheetFormatPr defaultColWidth="8.5703125" defaultRowHeight="14.55"/>
  <cols>
    <col min="1" max="1" width="9.5703125" customWidth="1"/>
    <col min="2" max="2" width="23.42578125" customWidth="1"/>
    <col min="3" max="3" width="40.5703125" customWidth="1"/>
    <col min="4" max="4" width="13" customWidth="1"/>
    <col min="5" max="5" width="26.42578125" customWidth="1"/>
  </cols>
  <sheetData>
    <row r="1" spans="1:8" s="68" customFormat="1" ht="36" customHeight="1">
      <c r="A1" s="317" t="s">
        <v>1789</v>
      </c>
      <c r="B1" s="318"/>
      <c r="C1" s="318"/>
      <c r="D1" s="318"/>
      <c r="E1" s="318"/>
      <c r="F1" s="318"/>
      <c r="G1" s="319" t="str">
        <f>'HECVAT - Lite'!E1</f>
        <v>Version 2.11</v>
      </c>
      <c r="H1" s="320"/>
    </row>
    <row r="2" spans="1:8" s="68" customFormat="1" ht="26.1" customHeight="1">
      <c r="A2" s="337"/>
      <c r="B2" s="338"/>
      <c r="C2" s="338"/>
      <c r="D2" s="338"/>
      <c r="E2" s="338"/>
      <c r="F2" s="338"/>
      <c r="G2" s="338"/>
      <c r="H2" s="339"/>
    </row>
    <row r="3" spans="1:8" s="5" customFormat="1" ht="32.25" customHeight="1">
      <c r="A3" s="174" t="s">
        <v>1140</v>
      </c>
      <c r="B3" s="244" t="str">
        <f>'HECVAT - Lite'!C7</f>
        <v>Vendor Name</v>
      </c>
      <c r="C3" s="244"/>
      <c r="D3" s="74" t="s">
        <v>1141</v>
      </c>
      <c r="E3" s="244" t="str">
        <f>'HECVAT - Lite'!C8</f>
        <v>Product Name and Version Information</v>
      </c>
      <c r="F3" s="244"/>
      <c r="G3" s="244"/>
      <c r="H3" s="340"/>
    </row>
    <row r="4" spans="1:8" ht="29.05">
      <c r="A4" s="175" t="s">
        <v>1142</v>
      </c>
      <c r="B4" s="341" t="str">
        <f>'HECVAT - Lite'!C9</f>
        <v>Brief Description of the Product</v>
      </c>
      <c r="C4" s="341"/>
      <c r="D4" s="341"/>
      <c r="E4" s="341"/>
      <c r="F4" s="341"/>
      <c r="G4" s="341"/>
      <c r="H4" s="342"/>
    </row>
    <row r="5" spans="1:8" ht="36" customHeight="1">
      <c r="A5" s="327"/>
      <c r="B5" s="328"/>
      <c r="C5" s="329"/>
      <c r="D5" s="336" t="s">
        <v>439</v>
      </c>
      <c r="E5" s="336"/>
      <c r="F5" s="321"/>
      <c r="G5" s="322"/>
      <c r="H5" s="323"/>
    </row>
    <row r="6" spans="1:8" s="5" customFormat="1" ht="35.200000000000003" customHeight="1" thickBot="1">
      <c r="A6" s="330"/>
      <c r="B6" s="331"/>
      <c r="C6" s="332"/>
      <c r="D6" s="184">
        <f>Questions!X21</f>
        <v>0</v>
      </c>
      <c r="E6" s="185" t="str">
        <f>Questions!W21</f>
        <v>F</v>
      </c>
      <c r="F6" s="324"/>
      <c r="G6" s="325"/>
      <c r="H6" s="326"/>
    </row>
    <row r="7" spans="1:8">
      <c r="A7" s="176"/>
      <c r="B7" s="17"/>
      <c r="C7" s="182"/>
      <c r="D7" s="131"/>
      <c r="E7" s="183"/>
      <c r="F7" s="131"/>
      <c r="G7" s="131"/>
      <c r="H7" s="177"/>
    </row>
    <row r="8" spans="1:8" s="5" customFormat="1">
      <c r="A8" s="176"/>
      <c r="B8" s="17"/>
      <c r="C8" s="55">
        <v>0</v>
      </c>
      <c r="D8" s="127">
        <v>0.6</v>
      </c>
      <c r="E8" s="56">
        <v>0.7</v>
      </c>
      <c r="F8" s="127">
        <v>0.8</v>
      </c>
      <c r="G8" s="127">
        <v>0.9</v>
      </c>
      <c r="H8" s="177"/>
    </row>
    <row r="9" spans="1:8" s="5" customFormat="1">
      <c r="A9" s="176"/>
      <c r="B9" s="17"/>
      <c r="C9" s="55">
        <v>0.6</v>
      </c>
      <c r="D9" s="127">
        <v>0.7</v>
      </c>
      <c r="E9" s="56">
        <v>0.8</v>
      </c>
      <c r="F9" s="127">
        <v>0.9</v>
      </c>
      <c r="G9" s="127">
        <v>1</v>
      </c>
      <c r="H9" s="177"/>
    </row>
    <row r="10" spans="1:8" s="5" customFormat="1">
      <c r="A10" s="176"/>
      <c r="B10" s="17"/>
      <c r="C10" s="55" t="s">
        <v>440</v>
      </c>
      <c r="D10" s="127" t="s">
        <v>1116</v>
      </c>
      <c r="E10" s="56" t="s">
        <v>1117</v>
      </c>
      <c r="F10" s="127" t="s">
        <v>1118</v>
      </c>
      <c r="G10" s="127" t="s">
        <v>1119</v>
      </c>
      <c r="H10" s="177"/>
    </row>
    <row r="11" spans="1:8" ht="27.95">
      <c r="A11" s="178" t="str">
        <f>Questions!S2</f>
        <v>Documentation</v>
      </c>
      <c r="B11" s="128">
        <f>Questions!X2</f>
        <v>0</v>
      </c>
      <c r="C11" s="129" t="str">
        <f>IF(AND(C$8&lt;$B11,$B11&lt;=C$9),$B11,"")</f>
        <v/>
      </c>
      <c r="D11" s="129" t="str">
        <f t="shared" ref="D11:G25" si="0">IF(AND(D$8&lt;$B11,$B11&lt;=D$9),$B11,"")</f>
        <v/>
      </c>
      <c r="E11" s="129" t="str">
        <f t="shared" si="0"/>
        <v/>
      </c>
      <c r="F11" s="129" t="str">
        <f t="shared" si="0"/>
        <v/>
      </c>
      <c r="G11" s="129" t="str">
        <f t="shared" si="0"/>
        <v/>
      </c>
      <c r="H11" s="177"/>
    </row>
    <row r="12" spans="1:8" ht="15.05">
      <c r="A12" s="178" t="str">
        <f>Questions!S3</f>
        <v>Company</v>
      </c>
      <c r="B12" s="128">
        <f>Questions!X3</f>
        <v>0</v>
      </c>
      <c r="C12" s="129" t="str">
        <f t="shared" ref="C12:C25" si="1">IF(AND(C$8&lt;$B12,$B12&lt;=C$9),$B12,"")</f>
        <v/>
      </c>
      <c r="D12" s="129" t="str">
        <f t="shared" si="0"/>
        <v/>
      </c>
      <c r="E12" s="129" t="str">
        <f t="shared" si="0"/>
        <v/>
      </c>
      <c r="F12" s="129" t="str">
        <f t="shared" si="0"/>
        <v/>
      </c>
      <c r="G12" s="129" t="str">
        <f t="shared" si="0"/>
        <v/>
      </c>
      <c r="H12" s="177"/>
    </row>
    <row r="13" spans="1:8" ht="27.95">
      <c r="A13" s="178" t="str">
        <f>Questions!S4</f>
        <v>Application Security</v>
      </c>
      <c r="B13" s="128">
        <f>Questions!X4</f>
        <v>0</v>
      </c>
      <c r="C13" s="129" t="str">
        <f t="shared" si="1"/>
        <v/>
      </c>
      <c r="D13" s="129" t="str">
        <f t="shared" si="0"/>
        <v/>
      </c>
      <c r="E13" s="129" t="str">
        <f t="shared" si="0"/>
        <v/>
      </c>
      <c r="F13" s="129" t="str">
        <f t="shared" si="0"/>
        <v/>
      </c>
      <c r="G13" s="129" t="str">
        <f t="shared" si="0"/>
        <v/>
      </c>
      <c r="H13" s="177"/>
    </row>
    <row r="14" spans="1:8" ht="69.849999999999994">
      <c r="A14" s="178" t="str">
        <f>Questions!S5</f>
        <v>Authentication, Authorization, and Accounting</v>
      </c>
      <c r="B14" s="128">
        <f>Questions!X5</f>
        <v>0</v>
      </c>
      <c r="C14" s="129" t="str">
        <f t="shared" si="1"/>
        <v/>
      </c>
      <c r="D14" s="129" t="str">
        <f t="shared" si="0"/>
        <v/>
      </c>
      <c r="E14" s="129" t="str">
        <f t="shared" si="0"/>
        <v/>
      </c>
      <c r="F14" s="129" t="str">
        <f t="shared" si="0"/>
        <v/>
      </c>
      <c r="G14" s="129" t="str">
        <f t="shared" si="0"/>
        <v/>
      </c>
      <c r="H14" s="177"/>
    </row>
    <row r="15" spans="1:8" ht="27.95">
      <c r="A15" s="178" t="str">
        <f>Questions!S6</f>
        <v>Business Continuity</v>
      </c>
      <c r="B15" s="128">
        <f>Questions!X6</f>
        <v>0</v>
      </c>
      <c r="C15" s="129" t="str">
        <f t="shared" si="1"/>
        <v/>
      </c>
      <c r="D15" s="129" t="str">
        <f t="shared" si="0"/>
        <v/>
      </c>
      <c r="E15" s="129" t="str">
        <f t="shared" si="0"/>
        <v/>
      </c>
      <c r="F15" s="129" t="str">
        <f t="shared" si="0"/>
        <v/>
      </c>
      <c r="G15" s="129" t="str">
        <f t="shared" si="0"/>
        <v/>
      </c>
      <c r="H15" s="177"/>
    </row>
    <row r="16" spans="1:8" ht="27.95">
      <c r="A16" s="178" t="str">
        <f>Questions!S7</f>
        <v>Change Management</v>
      </c>
      <c r="B16" s="128">
        <f>Questions!X7</f>
        <v>0</v>
      </c>
      <c r="C16" s="129" t="str">
        <f t="shared" si="1"/>
        <v/>
      </c>
      <c r="D16" s="129" t="str">
        <f t="shared" si="0"/>
        <v/>
      </c>
      <c r="E16" s="129" t="str">
        <f t="shared" si="0"/>
        <v/>
      </c>
      <c r="F16" s="129" t="str">
        <f t="shared" si="0"/>
        <v/>
      </c>
      <c r="G16" s="129" t="str">
        <f t="shared" si="0"/>
        <v/>
      </c>
      <c r="H16" s="177"/>
    </row>
    <row r="17" spans="1:8" ht="15.05">
      <c r="A17" s="178" t="str">
        <f>Questions!S10</f>
        <v>Data</v>
      </c>
      <c r="B17" s="128">
        <f>Questions!X10</f>
        <v>0</v>
      </c>
      <c r="C17" s="129" t="str">
        <f t="shared" si="1"/>
        <v/>
      </c>
      <c r="D17" s="129" t="str">
        <f t="shared" si="0"/>
        <v/>
      </c>
      <c r="E17" s="129" t="str">
        <f t="shared" si="0"/>
        <v/>
      </c>
      <c r="F17" s="129" t="str">
        <f t="shared" si="0"/>
        <v/>
      </c>
      <c r="G17" s="129" t="str">
        <f t="shared" si="0"/>
        <v/>
      </c>
      <c r="H17" s="177"/>
    </row>
    <row r="18" spans="1:8" ht="15.05">
      <c r="A18" s="178" t="str">
        <f>Questions!S11</f>
        <v>Database</v>
      </c>
      <c r="B18" s="128">
        <f>Questions!X11</f>
        <v>0</v>
      </c>
      <c r="C18" s="129" t="str">
        <f t="shared" si="1"/>
        <v/>
      </c>
      <c r="D18" s="129" t="str">
        <f t="shared" si="0"/>
        <v/>
      </c>
      <c r="E18" s="129" t="str">
        <f t="shared" si="0"/>
        <v/>
      </c>
      <c r="F18" s="129" t="str">
        <f t="shared" si="0"/>
        <v/>
      </c>
      <c r="G18" s="129" t="str">
        <f t="shared" si="0"/>
        <v/>
      </c>
      <c r="H18" s="177"/>
    </row>
    <row r="19" spans="1:8" ht="15.05">
      <c r="A19" s="178" t="str">
        <f>Questions!S12</f>
        <v>Datacenter</v>
      </c>
      <c r="B19" s="128">
        <f>Questions!X12</f>
        <v>0</v>
      </c>
      <c r="C19" s="129" t="str">
        <f t="shared" si="1"/>
        <v/>
      </c>
      <c r="D19" s="129" t="str">
        <f t="shared" si="0"/>
        <v/>
      </c>
      <c r="E19" s="129" t="str">
        <f t="shared" si="0"/>
        <v/>
      </c>
      <c r="F19" s="129" t="str">
        <f t="shared" si="0"/>
        <v/>
      </c>
      <c r="G19" s="129" t="str">
        <f t="shared" si="0"/>
        <v/>
      </c>
      <c r="H19" s="177"/>
    </row>
    <row r="20" spans="1:8" ht="27.95">
      <c r="A20" s="178" t="str">
        <f>Questions!S15</f>
        <v>Disaster Recovery</v>
      </c>
      <c r="B20" s="128">
        <f>Questions!X15</f>
        <v>0</v>
      </c>
      <c r="C20" s="129" t="str">
        <f t="shared" si="1"/>
        <v/>
      </c>
      <c r="D20" s="129" t="str">
        <f t="shared" si="0"/>
        <v/>
      </c>
      <c r="E20" s="129" t="str">
        <f t="shared" si="0"/>
        <v/>
      </c>
      <c r="F20" s="129" t="str">
        <f t="shared" si="0"/>
        <v/>
      </c>
      <c r="G20" s="129" t="str">
        <f t="shared" si="0"/>
        <v/>
      </c>
      <c r="H20" s="177"/>
    </row>
    <row r="21" spans="1:8" ht="41.95">
      <c r="A21" s="178" t="str">
        <f>Questions!S16</f>
        <v>Firewalls, IDS, IPS, and Networking</v>
      </c>
      <c r="B21" s="128">
        <f>Questions!X16</f>
        <v>0</v>
      </c>
      <c r="C21" s="129" t="str">
        <f t="shared" si="1"/>
        <v/>
      </c>
      <c r="D21" s="129" t="str">
        <f t="shared" si="0"/>
        <v/>
      </c>
      <c r="E21" s="129" t="str">
        <f t="shared" si="0"/>
        <v/>
      </c>
      <c r="F21" s="129" t="str">
        <f t="shared" si="0"/>
        <v/>
      </c>
      <c r="G21" s="129" t="str">
        <f t="shared" si="0"/>
        <v/>
      </c>
      <c r="H21" s="177"/>
    </row>
    <row r="22" spans="1:8" ht="27.95">
      <c r="A22" s="178" t="str">
        <f>Questions!S17</f>
        <v>Physical Security</v>
      </c>
      <c r="B22" s="128">
        <f>Questions!X17</f>
        <v>0</v>
      </c>
      <c r="C22" s="129" t="str">
        <f t="shared" si="1"/>
        <v/>
      </c>
      <c r="D22" s="129" t="str">
        <f t="shared" si="0"/>
        <v/>
      </c>
      <c r="E22" s="129" t="str">
        <f t="shared" si="0"/>
        <v/>
      </c>
      <c r="F22" s="129" t="str">
        <f t="shared" si="0"/>
        <v/>
      </c>
      <c r="G22" s="129" t="str">
        <f t="shared" si="0"/>
        <v/>
      </c>
      <c r="H22" s="177"/>
    </row>
    <row r="23" spans="1:8" ht="41.95">
      <c r="A23" s="178" t="str">
        <f>Questions!S18</f>
        <v>Policies, Procedures, and Processes</v>
      </c>
      <c r="B23" s="128">
        <f>Questions!X18</f>
        <v>0</v>
      </c>
      <c r="C23" s="129" t="str">
        <f t="shared" si="1"/>
        <v/>
      </c>
      <c r="D23" s="129" t="str">
        <f t="shared" si="0"/>
        <v/>
      </c>
      <c r="E23" s="129" t="str">
        <f t="shared" si="0"/>
        <v/>
      </c>
      <c r="F23" s="129" t="str">
        <f t="shared" si="0"/>
        <v/>
      </c>
      <c r="G23" s="129" t="str">
        <f t="shared" si="0"/>
        <v/>
      </c>
      <c r="H23" s="177"/>
    </row>
    <row r="24" spans="1:8" ht="55.9">
      <c r="A24" s="178" t="str">
        <f>Questions!S19</f>
        <v>Systems Management &amp; Configuration</v>
      </c>
      <c r="B24" s="128">
        <f>Questions!X19</f>
        <v>0</v>
      </c>
      <c r="C24" s="129" t="str">
        <f t="shared" si="1"/>
        <v/>
      </c>
      <c r="D24" s="129" t="str">
        <f t="shared" si="0"/>
        <v/>
      </c>
      <c r="E24" s="129" t="str">
        <f t="shared" si="0"/>
        <v/>
      </c>
      <c r="F24" s="129" t="str">
        <f t="shared" si="0"/>
        <v/>
      </c>
      <c r="G24" s="129" t="str">
        <f t="shared" si="0"/>
        <v/>
      </c>
      <c r="H24" s="177"/>
    </row>
    <row r="25" spans="1:8" ht="27.95">
      <c r="A25" s="178" t="str">
        <f>Questions!S20</f>
        <v>Vulnerability Scanning</v>
      </c>
      <c r="B25" s="128">
        <f>Questions!X20</f>
        <v>0</v>
      </c>
      <c r="C25" s="129" t="str">
        <f t="shared" si="1"/>
        <v/>
      </c>
      <c r="D25" s="129" t="str">
        <f t="shared" si="0"/>
        <v/>
      </c>
      <c r="E25" s="129" t="str">
        <f t="shared" si="0"/>
        <v/>
      </c>
      <c r="F25" s="129" t="str">
        <f t="shared" si="0"/>
        <v/>
      </c>
      <c r="G25" s="129" t="str">
        <f t="shared" si="0"/>
        <v/>
      </c>
      <c r="H25" s="177"/>
    </row>
    <row r="26" spans="1:8">
      <c r="A26" s="179"/>
      <c r="B26" s="131"/>
      <c r="C26" s="131"/>
      <c r="D26" s="131"/>
      <c r="E26" s="131"/>
      <c r="F26" s="131"/>
      <c r="G26" s="131"/>
      <c r="H26" s="177"/>
    </row>
    <row r="27" spans="1:8" ht="15.05" thickBot="1">
      <c r="A27" s="180"/>
      <c r="B27" s="131"/>
      <c r="C27" s="131"/>
      <c r="D27" s="131"/>
      <c r="E27" s="131"/>
      <c r="F27" s="131"/>
      <c r="G27" s="131"/>
      <c r="H27" s="177"/>
    </row>
    <row r="28" spans="1:8" ht="51.05" customHeight="1" thickBot="1">
      <c r="A28" s="333" t="s">
        <v>1207</v>
      </c>
      <c r="B28" s="334"/>
      <c r="C28" s="334"/>
      <c r="D28" s="334"/>
      <c r="E28" s="334"/>
      <c r="F28" s="334"/>
      <c r="G28" s="334"/>
      <c r="H28" s="335"/>
    </row>
    <row r="29" spans="1:8" ht="36" customHeight="1" thickBot="1">
      <c r="A29" s="311"/>
      <c r="B29" s="312"/>
      <c r="C29" s="313"/>
      <c r="D29" s="314" t="s">
        <v>1139</v>
      </c>
      <c r="E29" s="315"/>
      <c r="F29" s="315"/>
      <c r="G29" s="315"/>
      <c r="H29" s="316"/>
    </row>
    <row r="30" spans="1:8" s="3" customFormat="1" ht="54" customHeight="1" thickBot="1">
      <c r="A30" s="188" t="str">
        <f>'High Risk Non-Compliant'!B4</f>
        <v>ID</v>
      </c>
      <c r="B30" s="188" t="str">
        <f>'High Risk Non-Compliant'!C4</f>
        <v>Question</v>
      </c>
      <c r="C30" s="188" t="str">
        <f>'High Risk Non-Compliant'!D4</f>
        <v>Additional Info</v>
      </c>
      <c r="D30" s="191" t="str">
        <f>IFERROR(VLOOKUP('Analyst Report'!B10,'Standards Crosswalk'!A99:A105,1),"")</f>
        <v/>
      </c>
      <c r="E30" s="193" t="e">
        <f>VLOOKUP('Analyst Report'!B10,'Standards Crosswalk'!A99:B105,2)</f>
        <v>#N/A</v>
      </c>
      <c r="F30" s="189"/>
      <c r="G30" s="189"/>
      <c r="H30" s="190"/>
    </row>
    <row r="31" spans="1:8" ht="87.6" thickBot="1">
      <c r="A31" s="186" t="str">
        <f>'High Risk Non-Compliant'!B5</f>
        <v>DOCU-04</v>
      </c>
      <c r="B31" s="187" t="str">
        <f>'High Risk Non-Compliant'!C5</f>
        <v>Do you conform with a specific industry standard security framework? (e.g. NIST Cybersecurity Framework, ISO 27001, etc.)</v>
      </c>
      <c r="C31" s="187">
        <f>'High Risk Non-Compliant'!D5</f>
        <v>0</v>
      </c>
      <c r="D31" s="192" t="str">
        <f>IFERROR(IF(VLOOKUP(A31,'High Risk Non-Compliant'!B:J,$E$30,FALSE)=0,"N/A",VLOOKUP(A31,'High Risk Non-Compliant'!B:J,$E$30,FALSE)),"")</f>
        <v/>
      </c>
      <c r="E31" s="192" t="str">
        <f>IFERROR(IF(D31="N/A","N/A",VLOOKUP(D31,'Crosswalk Detail'!A:B,2,FALSE)),"")</f>
        <v/>
      </c>
      <c r="F31" s="130"/>
      <c r="G31" s="131"/>
      <c r="H31" s="177"/>
    </row>
    <row r="32" spans="1:8" ht="143.1" customHeight="1" thickBot="1">
      <c r="A32" s="181" t="str">
        <f>'High Risk Non-Compliant'!B6</f>
        <v>DOCU-06</v>
      </c>
      <c r="B32" s="125" t="str">
        <f>'High Risk Non-Compliant'!C6</f>
        <v>Does your organization have a data privacy policy?</v>
      </c>
      <c r="C32" s="125">
        <f>'High Risk Non-Compliant'!D6</f>
        <v>0</v>
      </c>
      <c r="D32" s="192" t="str">
        <f>IFERROR(IF(VLOOKUP(A32,'High Risk Non-Compliant'!B:J,$E$30,FALSE)=0,"N/A",VLOOKUP(A32,'High Risk Non-Compliant'!B:J,$E$30,FALSE)),"")</f>
        <v/>
      </c>
      <c r="E32" s="192" t="str">
        <f>IFERROR(IF(D32="N/A","N/A",VLOOKUP(D32,'Crosswalk Detail'!A:B,2,FALSE)),"")</f>
        <v/>
      </c>
      <c r="F32" s="130"/>
      <c r="G32" s="131"/>
      <c r="H32" s="177"/>
    </row>
    <row r="33" spans="1:10" ht="29.55" thickBot="1">
      <c r="A33" s="181" t="str">
        <f>'High Risk Non-Compliant'!B7</f>
        <v>COMP-04</v>
      </c>
      <c r="B33" s="125" t="str">
        <f>'High Risk Non-Compliant'!C7</f>
        <v>Have you had a significant breach in the last 5 years?</v>
      </c>
      <c r="C33" s="125">
        <f>'High Risk Non-Compliant'!D7</f>
        <v>0</v>
      </c>
      <c r="D33" s="192" t="str">
        <f>IFERROR(IF(VLOOKUP(A33,'High Risk Non-Compliant'!B:J,$E$30,FALSE)=0,"N/A",VLOOKUP(A33,'High Risk Non-Compliant'!B:J,$E$30,FALSE)),"")</f>
        <v/>
      </c>
      <c r="E33" s="192" t="str">
        <f>IFERROR(IF(D33="N/A","N/A",VLOOKUP(D33,'Crosswalk Detail'!A:B,2,FALSE)),"")</f>
        <v/>
      </c>
      <c r="F33" s="130"/>
      <c r="G33" s="131"/>
      <c r="H33" s="177"/>
    </row>
    <row r="34" spans="1:10" ht="44.1" thickBot="1">
      <c r="A34" s="181" t="str">
        <f>'High Risk Non-Compliant'!B8</f>
        <v>COMP-05</v>
      </c>
      <c r="B34" s="125" t="str">
        <f>'High Risk Non-Compliant'!C8</f>
        <v>Do you have a dedicated Information Security staff or office?</v>
      </c>
      <c r="C34" s="125">
        <f>'High Risk Non-Compliant'!D8</f>
        <v>0</v>
      </c>
      <c r="D34" s="192" t="str">
        <f>IFERROR(IF(VLOOKUP(A34,'High Risk Non-Compliant'!B:J,$E$30,FALSE)=0,"N/A",VLOOKUP(A34,'High Risk Non-Compliant'!B:J,$E$30,FALSE)),"")</f>
        <v/>
      </c>
      <c r="E34" s="192" t="str">
        <f>IFERROR(IF(D34="N/A","N/A",VLOOKUP(D34,'Crosswalk Detail'!A:B,2,FALSE)),"")</f>
        <v/>
      </c>
      <c r="F34" s="130"/>
      <c r="G34" s="131"/>
      <c r="H34" s="177"/>
    </row>
    <row r="35" spans="1:10" ht="44.1" thickBot="1">
      <c r="A35" s="181" t="str">
        <f>'High Risk Non-Compliant'!B9</f>
        <v>HLAP-01</v>
      </c>
      <c r="B35" s="125" t="str">
        <f>'High Risk Non-Compliant'!C9</f>
        <v>Do you support role-based access control (RBAC) for end-users?</v>
      </c>
      <c r="C35" s="125">
        <f>'High Risk Non-Compliant'!D9</f>
        <v>0</v>
      </c>
      <c r="D35" s="192" t="str">
        <f>IFERROR(IF(VLOOKUP(A35,'High Risk Non-Compliant'!B:J,$E$30,FALSE)=0,"N/A",VLOOKUP(A35,'High Risk Non-Compliant'!B:J,$E$30,FALSE)),"")</f>
        <v/>
      </c>
      <c r="E35" s="192" t="str">
        <f>IFERROR(IF(D35="N/A","N/A",VLOOKUP(D35,'Crosswalk Detail'!A:B,2,FALSE)),"")</f>
        <v/>
      </c>
      <c r="F35" s="130"/>
      <c r="G35" s="131"/>
      <c r="H35" s="177"/>
    </row>
    <row r="36" spans="1:10" ht="44.1" thickBot="1">
      <c r="A36" s="181" t="str">
        <f>'High Risk Non-Compliant'!B10</f>
        <v>HLAP-02</v>
      </c>
      <c r="B36" s="125" t="str">
        <f>'High Risk Non-Compliant'!C10</f>
        <v>Do you support role-based access control (RBAC) for system administrators?</v>
      </c>
      <c r="C36" s="125">
        <f>'High Risk Non-Compliant'!D10</f>
        <v>0</v>
      </c>
      <c r="D36" s="192" t="str">
        <f>IFERROR(IF(VLOOKUP(A36,'High Risk Non-Compliant'!B:J,$E$30,FALSE)=0,"N/A",VLOOKUP(A36,'High Risk Non-Compliant'!B:J,$E$30,FALSE)),"")</f>
        <v/>
      </c>
      <c r="E36" s="192" t="str">
        <f>IFERROR(IF(D36="N/A","N/A",VLOOKUP(D36,'Crosswalk Detail'!A:B,2,FALSE)),"")</f>
        <v/>
      </c>
      <c r="F36" s="130"/>
      <c r="G36" s="131"/>
      <c r="H36" s="177"/>
    </row>
    <row r="37" spans="1:10" ht="73.099999999999994" thickBot="1">
      <c r="A37" s="181" t="str">
        <f>'High Risk Non-Compliant'!B11</f>
        <v>HLAA-02</v>
      </c>
      <c r="B37" s="125" t="str">
        <f>'High Risk Non-Compliant'!C11</f>
        <v>Does your web-based interface support authentication, including standards-based single-sign-on? (e.g. InCommon)</v>
      </c>
      <c r="C37" s="125">
        <f>'High Risk Non-Compliant'!D11</f>
        <v>0</v>
      </c>
      <c r="D37" s="192" t="str">
        <f>IFERROR(IF(VLOOKUP(A37,'High Risk Non-Compliant'!B:J,$E$30,FALSE)=0,"N/A",VLOOKUP(A37,'High Risk Non-Compliant'!B:J,$E$30,FALSE)),"")</f>
        <v/>
      </c>
      <c r="E37" s="192" t="str">
        <f>IFERROR(IF(D37="N/A","N/A",VLOOKUP(D37,'Crosswalk Detail'!A:B,2,FALSE)),"")</f>
        <v/>
      </c>
      <c r="F37" s="130"/>
      <c r="G37" s="131"/>
      <c r="H37" s="177"/>
    </row>
    <row r="38" spans="1:10" ht="58.6" thickBot="1">
      <c r="A38" s="181" t="str">
        <f>'High Risk Non-Compliant'!B12</f>
        <v>HLCH-01</v>
      </c>
      <c r="B38" s="125" t="str">
        <f>'High Risk Non-Compliant'!C12</f>
        <v xml:space="preserve">Do you have a documented and currently followed change management process (CMP)? </v>
      </c>
      <c r="C38" s="125">
        <f>'High Risk Non-Compliant'!D12</f>
        <v>0</v>
      </c>
      <c r="D38" s="192" t="str">
        <f>IFERROR(IF(VLOOKUP(A38,'High Risk Non-Compliant'!B:J,$E$30,FALSE)=0,"N/A",VLOOKUP(A38,'High Risk Non-Compliant'!B:J,$E$30,FALSE)),"")</f>
        <v/>
      </c>
      <c r="E38" s="192" t="str">
        <f>IFERROR(IF(D38="N/A","N/A",VLOOKUP(D38,'Crosswalk Detail'!A:B,2,FALSE)),"")</f>
        <v/>
      </c>
      <c r="F38" s="130"/>
      <c r="G38" s="131"/>
      <c r="H38" s="177"/>
    </row>
    <row r="39" spans="1:10" ht="58.6" thickBot="1">
      <c r="A39" s="181" t="str">
        <f>'High Risk Non-Compliant'!B13</f>
        <v>HLDA-01</v>
      </c>
      <c r="B39" s="125" t="str">
        <f>'High Risk Non-Compliant'!C13</f>
        <v>Do you physically and logically separate institution's data from that of other customers?</v>
      </c>
      <c r="C39" s="125">
        <f>'High Risk Non-Compliant'!D13</f>
        <v>0</v>
      </c>
      <c r="D39" s="192" t="str">
        <f>IFERROR(IF(VLOOKUP(A39,'High Risk Non-Compliant'!B:J,$E$30,FALSE)=0,"N/A",VLOOKUP(A39,'High Risk Non-Compliant'!B:J,$E$30,FALSE)),"")</f>
        <v/>
      </c>
      <c r="E39" s="192" t="str">
        <f>IFERROR(IF(D39="N/A","N/A",VLOOKUP(D39,'Crosswalk Detail'!A:B,2,FALSE)),"")</f>
        <v/>
      </c>
      <c r="F39" s="130"/>
      <c r="G39" s="131"/>
      <c r="H39" s="177"/>
    </row>
    <row r="40" spans="1:10" ht="44.1" thickBot="1">
      <c r="A40" s="181" t="str">
        <f>'High Risk Non-Compliant'!B14</f>
        <v>HLDA-02</v>
      </c>
      <c r="B40" s="125" t="str">
        <f>'High Risk Non-Compliant'!C14</f>
        <v>Is sensitive data encrypted in transport? (e.g. system-to-client)</v>
      </c>
      <c r="C40" s="125">
        <f>'High Risk Non-Compliant'!D14</f>
        <v>0</v>
      </c>
      <c r="D40" s="192" t="str">
        <f>IFERROR(IF(VLOOKUP(A40,'High Risk Non-Compliant'!B:J,$E$30,FALSE)=0,"N/A",VLOOKUP(A40,'High Risk Non-Compliant'!B:J,$E$30,FALSE)),"")</f>
        <v/>
      </c>
      <c r="E40" s="192" t="str">
        <f>IFERROR(IF(D40="N/A","N/A",VLOOKUP(D40,'Crosswalk Detail'!A:B,2,FALSE)),"")</f>
        <v/>
      </c>
      <c r="F40" s="130"/>
      <c r="G40" s="131"/>
      <c r="H40" s="177"/>
    </row>
    <row r="41" spans="1:10" ht="44.1" thickBot="1">
      <c r="A41" s="181" t="str">
        <f>'High Risk Non-Compliant'!B15</f>
        <v>HLDA-03</v>
      </c>
      <c r="B41" s="125" t="str">
        <f>'High Risk Non-Compliant'!C15</f>
        <v>Is sensitive data encrypted in storage (e.g. disk encryption, at-rest)?</v>
      </c>
      <c r="C41" s="125">
        <f>'High Risk Non-Compliant'!D15</f>
        <v>0</v>
      </c>
      <c r="D41" s="192" t="str">
        <f>IFERROR(IF(VLOOKUP(A41,'High Risk Non-Compliant'!B:J,$E$30,FALSE)=0,"N/A",VLOOKUP(A41,'High Risk Non-Compliant'!B:J,$E$30,FALSE)),"")</f>
        <v/>
      </c>
      <c r="E41" s="192" t="str">
        <f>IFERROR(IF(D41="N/A","N/A",VLOOKUP(D41,'Crosswalk Detail'!A:B,2,FALSE)),"")</f>
        <v/>
      </c>
      <c r="F41" s="130"/>
      <c r="G41" s="131"/>
      <c r="H41" s="177"/>
    </row>
    <row r="42" spans="1:10" ht="73.099999999999994" thickBot="1">
      <c r="A42" s="181" t="str">
        <f>'High Risk Non-Compliant'!B16</f>
        <v>HLDA-04</v>
      </c>
      <c r="B42" s="125" t="str">
        <f>'High Risk Non-Compliant'!C16</f>
        <v>Do backups containing institution data ever leave the institution's Data Zone, either physically or via network routing?</v>
      </c>
      <c r="C42" s="125">
        <f>'High Risk Non-Compliant'!D16</f>
        <v>0</v>
      </c>
      <c r="D42" s="192" t="str">
        <f>IFERROR(IF(VLOOKUP(A42,'High Risk Non-Compliant'!B:J,$E$30,FALSE)=0,"N/A",VLOOKUP(A42,'High Risk Non-Compliant'!B:J,$E$30,FALSE)),"")</f>
        <v/>
      </c>
      <c r="E42" s="192" t="str">
        <f>IFERROR(IF(D42="N/A","N/A",VLOOKUP(D42,'Crosswalk Detail'!A:B,2,FALSE)),"")</f>
        <v/>
      </c>
      <c r="F42" s="130"/>
      <c r="G42" s="131"/>
      <c r="H42" s="177"/>
    </row>
    <row r="43" spans="1:10" ht="102.1" thickBot="1">
      <c r="A43" s="181" t="str">
        <f>'High Risk Non-Compliant'!B17</f>
        <v>HLDA-05</v>
      </c>
      <c r="B43" s="125" t="str">
        <f>'High Risk Non-Compliant'!C17</f>
        <v>Do you have a media handling process, that is documented and currently implemented, including end-of-life, repurposing, and data sanitization procedures?</v>
      </c>
      <c r="C43" s="125">
        <f>'High Risk Non-Compliant'!D17</f>
        <v>0</v>
      </c>
      <c r="D43" s="192" t="str">
        <f>IFERROR(IF(VLOOKUP(A43,'High Risk Non-Compliant'!B:J,$E$30,FALSE)=0,"N/A",VLOOKUP(A43,'High Risk Non-Compliant'!B:J,$E$30,FALSE)),"")</f>
        <v/>
      </c>
      <c r="E43" s="192" t="str">
        <f>IFERROR(IF(D43="N/A","N/A",VLOOKUP(D43,'Crosswalk Detail'!A:B,2,FALSE)),"")</f>
        <v/>
      </c>
      <c r="F43" s="130"/>
      <c r="G43" s="131"/>
      <c r="H43" s="177"/>
    </row>
    <row r="44" spans="1:10" ht="58.6" thickBot="1">
      <c r="A44" s="181" t="str">
        <f>'High Risk Non-Compliant'!B18</f>
        <v>HLDA-06</v>
      </c>
      <c r="B44" s="125" t="str">
        <f>'High Risk Non-Compliant'!C18</f>
        <v>Is any institution data visible in system administration modules/tools?</v>
      </c>
      <c r="C44" s="125">
        <f>'High Risk Non-Compliant'!D18</f>
        <v>0</v>
      </c>
      <c r="D44" s="192" t="str">
        <f>IFERROR(IF(VLOOKUP(A44,'High Risk Non-Compliant'!B:J,$E$30,FALSE)=0,"N/A",VLOOKUP(A44,'High Risk Non-Compliant'!B:J,$E$30,FALSE)),"")</f>
        <v/>
      </c>
      <c r="E44" s="192" t="str">
        <f>IFERROR(IF(D44="N/A","N/A",VLOOKUP(D44,'Crosswalk Detail'!A:B,2,FALSE)),"")</f>
        <v/>
      </c>
      <c r="F44" s="130"/>
      <c r="G44" s="131"/>
      <c r="H44" s="177"/>
    </row>
    <row r="45" spans="1:10" ht="44.1" thickBot="1">
      <c r="A45" s="181" t="str">
        <f>'High Risk Non-Compliant'!B19</f>
        <v>HLDB-01</v>
      </c>
      <c r="B45" s="125" t="str">
        <f>'High Risk Non-Compliant'!C19</f>
        <v>Does the database support encryption of specified data elements in storage?</v>
      </c>
      <c r="C45" s="125">
        <f>'High Risk Non-Compliant'!D19</f>
        <v>0</v>
      </c>
      <c r="D45" s="192" t="str">
        <f>IFERROR(IF(VLOOKUP(A45,'High Risk Non-Compliant'!B:J,$E$30,FALSE)=0,"N/A",VLOOKUP(A45,'High Risk Non-Compliant'!B:J,$E$30,FALSE)),"")</f>
        <v/>
      </c>
      <c r="E45" s="192" t="str">
        <f>IFERROR(IF(D45="N/A","N/A",VLOOKUP(D45,'Crosswalk Detail'!A:B,2,FALSE)),"")</f>
        <v/>
      </c>
      <c r="F45" s="130"/>
      <c r="G45" s="131"/>
      <c r="H45" s="177"/>
      <c r="J45" s="15"/>
    </row>
    <row r="46" spans="1:10" ht="63" customHeight="1" thickBot="1">
      <c r="A46" s="181" t="str">
        <f>'High Risk Non-Compliant'!B20</f>
        <v>HLDB-02</v>
      </c>
      <c r="B46" s="125" t="str">
        <f>'High Risk Non-Compliant'!C20</f>
        <v>Do you currently use encryption in your database(s)?</v>
      </c>
      <c r="C46" s="125">
        <f>'High Risk Non-Compliant'!D20</f>
        <v>0</v>
      </c>
      <c r="D46" s="192" t="str">
        <f>IFERROR(IF(VLOOKUP(A46,'High Risk Non-Compliant'!B:J,$E$30,FALSE)=0,"N/A",VLOOKUP(A46,'High Risk Non-Compliant'!B:J,$E$30,FALSE)),"")</f>
        <v/>
      </c>
      <c r="E46" s="192" t="str">
        <f>IFERROR(IF(D46="N/A","N/A",VLOOKUP(D46,'Crosswalk Detail'!A:B,2,FALSE)),"")</f>
        <v/>
      </c>
      <c r="F46" s="130"/>
      <c r="G46" s="131"/>
      <c r="H46" s="177"/>
    </row>
    <row r="47" spans="1:10" ht="65.95" customHeight="1" thickBot="1">
      <c r="A47" s="181" t="str">
        <f>'High Risk Non-Compliant'!B21</f>
        <v>HLDC-01</v>
      </c>
      <c r="B47" s="125" t="str">
        <f>'High Risk Non-Compliant'!C21</f>
        <v>Will any institution data leave the institution's Data Zone?</v>
      </c>
      <c r="C47" s="125">
        <f>'High Risk Non-Compliant'!D21</f>
        <v>0</v>
      </c>
      <c r="D47" s="192" t="str">
        <f>IFERROR(IF(VLOOKUP(A47,'High Risk Non-Compliant'!B:J,$E$30,FALSE)=0,"N/A",VLOOKUP(A47,'High Risk Non-Compliant'!B:J,$E$30,FALSE)),"")</f>
        <v/>
      </c>
      <c r="E47" s="192" t="str">
        <f>IFERROR(IF(D47="N/A","N/A",VLOOKUP(D47,'Crosswalk Detail'!A:B,2,FALSE)),"")</f>
        <v/>
      </c>
      <c r="F47" s="130"/>
      <c r="G47" s="131"/>
      <c r="H47" s="177"/>
    </row>
    <row r="48" spans="1:10" ht="59.25" customHeight="1" thickBot="1">
      <c r="A48" s="181" t="str">
        <f>'High Risk Non-Compliant'!B22</f>
        <v>HLDC-02</v>
      </c>
      <c r="B48" s="125" t="str">
        <f>'High Risk Non-Compliant'!C22</f>
        <v>Does your company own the physical data center where the institution's data will reside?</v>
      </c>
      <c r="C48" s="125">
        <f>'High Risk Non-Compliant'!D22</f>
        <v>0</v>
      </c>
      <c r="D48" s="192" t="str">
        <f>IFERROR(IF(VLOOKUP(A48,'High Risk Non-Compliant'!B:J,$E$30,FALSE)=0,"N/A",VLOOKUP(A48,'High Risk Non-Compliant'!B:J,$E$30,FALSE)),"")</f>
        <v/>
      </c>
      <c r="E48" s="192" t="str">
        <f>IFERROR(IF(D48="N/A","N/A",VLOOKUP(D48,'Crosswalk Detail'!A:B,2,FALSE)),"")</f>
        <v/>
      </c>
      <c r="F48" s="130"/>
      <c r="G48" s="131"/>
      <c r="H48" s="177"/>
    </row>
    <row r="49" spans="1:8" ht="44.1" thickBot="1">
      <c r="A49" s="181" t="str">
        <f>'High Risk Non-Compliant'!B23</f>
        <v>HLDC-03</v>
      </c>
      <c r="B49" s="125" t="str">
        <f>'High Risk Non-Compliant'!C23</f>
        <v>Does the hosting provider have a SOC 2 Type 2 report available?</v>
      </c>
      <c r="C49" s="125">
        <f>'High Risk Non-Compliant'!D23</f>
        <v>0</v>
      </c>
      <c r="D49" s="192" t="str">
        <f>IFERROR(IF(VLOOKUP(A49,'High Risk Non-Compliant'!B:J,$E$30,FALSE)=0,"N/A",VLOOKUP(A49,'High Risk Non-Compliant'!B:J,$E$30,FALSE)),"")</f>
        <v/>
      </c>
      <c r="E49" s="192" t="str">
        <f>IFERROR(IF(D49="N/A","N/A",VLOOKUP(D49,'Crosswalk Detail'!A:B,2,FALSE)),"")</f>
        <v/>
      </c>
      <c r="F49" s="130"/>
      <c r="G49" s="131"/>
      <c r="H49" s="177"/>
    </row>
    <row r="50" spans="1:8" ht="87.6" thickBot="1">
      <c r="A50" s="181" t="str">
        <f>'High Risk Non-Compliant'!B24</f>
        <v>HLDC-04</v>
      </c>
      <c r="B50" s="125" t="str">
        <f>'High Risk Non-Compliant'!C24</f>
        <v>Does the physical barrier fully enclose the physical space preventing unauthorized physical contact with any of your devices?</v>
      </c>
      <c r="C50" s="125">
        <f>'High Risk Non-Compliant'!D24</f>
        <v>0</v>
      </c>
      <c r="D50" s="192" t="str">
        <f>IFERROR(IF(VLOOKUP(A50,'High Risk Non-Compliant'!B:J,$E$30,FALSE)=0,"N/A",VLOOKUP(A50,'High Risk Non-Compliant'!B:J,$E$30,FALSE)),"")</f>
        <v/>
      </c>
      <c r="E50" s="192" t="str">
        <f>IFERROR(IF(D50="N/A","N/A",VLOOKUP(D50,'Crosswalk Detail'!A:B,2,FALSE)),"")</f>
        <v/>
      </c>
      <c r="F50" s="130"/>
      <c r="G50" s="131"/>
      <c r="H50" s="177"/>
    </row>
    <row r="51" spans="1:8" ht="44.1" thickBot="1">
      <c r="A51" s="181" t="str">
        <f>'High Risk Non-Compliant'!B25</f>
        <v>HLDR-02</v>
      </c>
      <c r="B51" s="125" t="str">
        <f>'High Risk Non-Compliant'!C25</f>
        <v>Are any disaster recovery locations outside the institution's Data Zone?</v>
      </c>
      <c r="C51" s="125">
        <f>'High Risk Non-Compliant'!D25</f>
        <v>0</v>
      </c>
      <c r="D51" s="192" t="str">
        <f>IFERROR(IF(VLOOKUP(A51,'High Risk Non-Compliant'!B:J,$E$30,FALSE)=0,"N/A",VLOOKUP(A51,'High Risk Non-Compliant'!B:J,$E$30,FALSE)),"")</f>
        <v/>
      </c>
      <c r="E51" s="192" t="str">
        <f>IFERROR(IF(D51="N/A","N/A",VLOOKUP(D51,'Crosswalk Detail'!A:B,2,FALSE)),"")</f>
        <v/>
      </c>
      <c r="F51" s="130"/>
      <c r="G51" s="131"/>
      <c r="H51" s="177"/>
    </row>
    <row r="52" spans="1:8" ht="107.1" customHeight="1" thickBot="1">
      <c r="A52" s="181" t="str">
        <f>'High Risk Non-Compliant'!B26</f>
        <v>HLFI-02</v>
      </c>
      <c r="B52" s="125" t="str">
        <f>'High Risk Non-Compliant'!C26</f>
        <v>Do you have a documented policy for firewall change requests?</v>
      </c>
      <c r="C52" s="125">
        <f>'High Risk Non-Compliant'!D26</f>
        <v>0</v>
      </c>
      <c r="D52" s="192" t="str">
        <f>IFERROR(IF(VLOOKUP(A52,'High Risk Non-Compliant'!B:J,$E$30,FALSE)=0,"N/A",VLOOKUP(A52,'High Risk Non-Compliant'!B:J,$E$30,FALSE)),"")</f>
        <v/>
      </c>
      <c r="E52" s="192" t="str">
        <f>IFERROR(IF(D52="N/A","N/A",VLOOKUP(D52,'Crosswalk Detail'!A:B,2,FALSE)),"")</f>
        <v/>
      </c>
      <c r="F52" s="130"/>
      <c r="G52" s="131"/>
      <c r="H52" s="177"/>
    </row>
    <row r="53" spans="1:8" ht="44.1" thickBot="1">
      <c r="A53" s="181" t="str">
        <f>'High Risk Non-Compliant'!B27</f>
        <v>HLFI-03</v>
      </c>
      <c r="B53" s="125" t="str">
        <f>'High Risk Non-Compliant'!C27</f>
        <v>Are you employing any next-generation persistent threat (NGPT) monitoring?</v>
      </c>
      <c r="C53" s="125">
        <f>'High Risk Non-Compliant'!D27</f>
        <v>0</v>
      </c>
      <c r="D53" s="192" t="str">
        <f>IFERROR(IF(VLOOKUP(A53,'High Risk Non-Compliant'!B:J,$E$30,FALSE)=0,"N/A",VLOOKUP(A53,'High Risk Non-Compliant'!B:J,$E$30,FALSE)),"")</f>
        <v/>
      </c>
      <c r="E53" s="192" t="str">
        <f>IFERROR(IF(D53="N/A","N/A",VLOOKUP(D53,'Crosswalk Detail'!A:B,2,FALSE)),"")</f>
        <v/>
      </c>
      <c r="F53" s="130"/>
      <c r="G53" s="131"/>
      <c r="H53" s="177"/>
    </row>
    <row r="54" spans="1:8" ht="44.1" thickBot="1">
      <c r="A54" s="181" t="str">
        <f>'High Risk Non-Compliant'!B28</f>
        <v>HLFI-04</v>
      </c>
      <c r="B54" s="125" t="str">
        <f>'High Risk Non-Compliant'!C28</f>
        <v>Do you monitor for intrusions on a 24x7x365 basis?</v>
      </c>
      <c r="C54" s="125">
        <f>'High Risk Non-Compliant'!D28</f>
        <v>0</v>
      </c>
      <c r="D54" s="192" t="str">
        <f>IFERROR(IF(VLOOKUP(A54,'High Risk Non-Compliant'!B:J,$E$30,FALSE)=0,"N/A",VLOOKUP(A54,'High Risk Non-Compliant'!B:J,$E$30,FALSE)),"")</f>
        <v/>
      </c>
      <c r="E54" s="192" t="str">
        <f>IFERROR(IF(D54="N/A","N/A",VLOOKUP(D54,'Crosswalk Detail'!A:B,2,FALSE)),"")</f>
        <v/>
      </c>
      <c r="F54" s="130"/>
      <c r="G54" s="131"/>
      <c r="H54" s="177"/>
    </row>
    <row r="55" spans="1:8" ht="58.6" thickBot="1">
      <c r="A55" s="181" t="str">
        <f>'High Risk Non-Compliant'!B29</f>
        <v>HLPH-01</v>
      </c>
      <c r="B55" s="125" t="str">
        <f>'High Risk Non-Compliant'!C29</f>
        <v>Does your organization have physical security controls and policies in place?</v>
      </c>
      <c r="C55" s="125">
        <f>'High Risk Non-Compliant'!D29</f>
        <v>0</v>
      </c>
      <c r="D55" s="192" t="str">
        <f>IFERROR(IF(VLOOKUP(A55,'High Risk Non-Compliant'!B:J,$E$30,FALSE)=0,"N/A",VLOOKUP(A55,'High Risk Non-Compliant'!B:J,$E$30,FALSE)),"")</f>
        <v/>
      </c>
      <c r="E55" s="192" t="str">
        <f>IFERROR(IF(D55="N/A","N/A",VLOOKUP(D55,'Crosswalk Detail'!A:B,2,FALSE)),"")</f>
        <v/>
      </c>
      <c r="F55" s="130"/>
      <c r="G55" s="131"/>
      <c r="H55" s="177"/>
    </row>
    <row r="56" spans="1:8" ht="44.1" thickBot="1">
      <c r="A56" s="181" t="str">
        <f>'High Risk Non-Compliant'!B30</f>
        <v>HLPH-02</v>
      </c>
      <c r="B56" s="125" t="str">
        <f>'High Risk Non-Compliant'!C30</f>
        <v>Are employees allowed to take home customer data in any form?</v>
      </c>
      <c r="C56" s="125">
        <f>'High Risk Non-Compliant'!D30</f>
        <v>0</v>
      </c>
      <c r="D56" s="192" t="str">
        <f>IFERROR(IF(VLOOKUP(A56,'High Risk Non-Compliant'!B:J,$E$30,FALSE)=0,"N/A",VLOOKUP(A56,'High Risk Non-Compliant'!B:J,$E$30,FALSE)),"")</f>
        <v/>
      </c>
      <c r="E56" s="192" t="str">
        <f>IFERROR(IF(D56="N/A","N/A",VLOOKUP(D56,'Crosswalk Detail'!A:B,2,FALSE)),"")</f>
        <v/>
      </c>
      <c r="F56" s="131"/>
      <c r="G56" s="131"/>
      <c r="H56" s="177"/>
    </row>
    <row r="57" spans="1:8" ht="73.099999999999994" thickBot="1">
      <c r="A57" s="181" t="str">
        <f>'High Risk Non-Compliant'!B31</f>
        <v>HLPP-01</v>
      </c>
      <c r="B57" s="125" t="str">
        <f>'High Risk Non-Compliant'!C31</f>
        <v>Can you share the organization chart, mission statement, and policies for your information security unit?</v>
      </c>
      <c r="C57" s="125">
        <f>'High Risk Non-Compliant'!D31</f>
        <v>0</v>
      </c>
      <c r="D57" s="192" t="str">
        <f>IFERROR(IF(VLOOKUP(A57,'High Risk Non-Compliant'!B:J,$E$30,FALSE)=0,"N/A",VLOOKUP(A57,'High Risk Non-Compliant'!B:J,$E$30,FALSE)),"")</f>
        <v/>
      </c>
      <c r="E57" s="192" t="str">
        <f>IFERROR(IF(D57="N/A","N/A",VLOOKUP(D57,'Crosswalk Detail'!A:B,2,FALSE)),"")</f>
        <v/>
      </c>
      <c r="F57" s="131"/>
      <c r="G57" s="131"/>
      <c r="H57" s="177"/>
    </row>
    <row r="58" spans="1:8" ht="44.1" thickBot="1">
      <c r="A58" s="181" t="str">
        <f>'High Risk Non-Compliant'!B32</f>
        <v>HLPP-02</v>
      </c>
      <c r="B58" s="125" t="str">
        <f>'High Risk Non-Compliant'!C32</f>
        <v>Are information security principles designed into the product lifecycle?</v>
      </c>
      <c r="C58" s="125">
        <f>'High Risk Non-Compliant'!D32</f>
        <v>0</v>
      </c>
      <c r="D58" s="192" t="str">
        <f>IFERROR(IF(VLOOKUP(A58,'High Risk Non-Compliant'!B:J,$E$30,FALSE)=0,"N/A",VLOOKUP(A58,'High Risk Non-Compliant'!B:J,$E$30,FALSE)),"")</f>
        <v/>
      </c>
      <c r="E58" s="192" t="str">
        <f>IFERROR(IF(D58="N/A","N/A",VLOOKUP(D58,'Crosswalk Detail'!A:B,2,FALSE)),"")</f>
        <v/>
      </c>
      <c r="F58" s="131"/>
      <c r="G58" s="131"/>
      <c r="H58" s="177"/>
    </row>
    <row r="59" spans="1:8" ht="29.55" thickBot="1">
      <c r="A59" s="181" t="str">
        <f>'High Risk Non-Compliant'!B33</f>
        <v>HLPP-03</v>
      </c>
      <c r="B59" s="125" t="str">
        <f>'High Risk Non-Compliant'!C33</f>
        <v>Do you have a formal incident response plan?</v>
      </c>
      <c r="C59" s="125">
        <f>'High Risk Non-Compliant'!D33</f>
        <v>0</v>
      </c>
      <c r="D59" s="192" t="str">
        <f>IFERROR(IF(VLOOKUP(A59,'High Risk Non-Compliant'!B:J,$E$30,FALSE)=0,"N/A",VLOOKUP(A59,'High Risk Non-Compliant'!B:J,$E$30,FALSE)),"")</f>
        <v/>
      </c>
      <c r="E59" s="192" t="str">
        <f>IFERROR(IF(D59="N/A","N/A",VLOOKUP(D59,'Crosswalk Detail'!A:B,2,FALSE)),"")</f>
        <v/>
      </c>
      <c r="F59" s="131"/>
      <c r="G59" s="131"/>
      <c r="H59" s="177"/>
    </row>
    <row r="60" spans="1:8" ht="29.55" thickBot="1">
      <c r="A60" s="181" t="str">
        <f>'High Risk Non-Compliant'!B34</f>
        <v>HLPP-04</v>
      </c>
      <c r="B60" s="125" t="str">
        <f>'High Risk Non-Compliant'!C34</f>
        <v>Do you have a documented information security policy?</v>
      </c>
      <c r="C60" s="125">
        <f>'High Risk Non-Compliant'!D34</f>
        <v>0</v>
      </c>
      <c r="D60" s="192" t="str">
        <f>IFERROR(IF(VLOOKUP(A60,'High Risk Non-Compliant'!B:J,$E$30,FALSE)=0,"N/A",VLOOKUP(A60,'High Risk Non-Compliant'!B:J,$E$30,FALSE)),"")</f>
        <v/>
      </c>
      <c r="E60" s="192" t="str">
        <f>IFERROR(IF(D60="N/A","N/A",VLOOKUP(D60,'Crosswalk Detail'!A:B,2,FALSE)),"")</f>
        <v/>
      </c>
      <c r="F60" s="131"/>
      <c r="G60" s="131"/>
      <c r="H60" s="177"/>
    </row>
    <row r="61" spans="1:8" ht="58.6" thickBot="1">
      <c r="A61" s="181" t="str">
        <f>'High Risk Non-Compliant'!B35</f>
        <v>HLVU-01</v>
      </c>
      <c r="B61" s="125" t="str">
        <f>'High Risk Non-Compliant'!C35</f>
        <v>Have your systems and applications had a third party security assessment completed in the last year?</v>
      </c>
      <c r="C61" s="125">
        <f>'High Risk Non-Compliant'!D35</f>
        <v>0</v>
      </c>
      <c r="D61" s="192" t="str">
        <f>IFERROR(IF(VLOOKUP(A61,'High Risk Non-Compliant'!B:J,$E$30,FALSE)=0,"N/A",VLOOKUP(A61,'High Risk Non-Compliant'!B:J,$E$30,FALSE)),"")</f>
        <v/>
      </c>
      <c r="E61" s="192" t="str">
        <f>IFERROR(IF(D61="N/A","N/A",VLOOKUP(D61,'Crosswalk Detail'!A:B,2,FALSE)),"")</f>
        <v/>
      </c>
      <c r="F61" s="131"/>
      <c r="G61" s="131"/>
      <c r="H61" s="177"/>
    </row>
    <row r="62" spans="1:8" ht="72.55">
      <c r="A62" s="181" t="str">
        <f>'High Risk Non-Compliant'!B36</f>
        <v>HLVU-02</v>
      </c>
      <c r="B62" s="125" t="str">
        <f>'High Risk Non-Compliant'!C36</f>
        <v xml:space="preserve">Are your systems and applications scanned for vulnerabilities [that are remediated] prior to new releases?                            </v>
      </c>
      <c r="C62" s="125">
        <f>'High Risk Non-Compliant'!D36</f>
        <v>0</v>
      </c>
      <c r="D62" s="192" t="str">
        <f>IFERROR(IF(VLOOKUP(A62,'High Risk Non-Compliant'!B:J,$E$30,FALSE)=0,"N/A",VLOOKUP(A62,'High Risk Non-Compliant'!B:J,$E$30,FALSE)),"")</f>
        <v/>
      </c>
      <c r="E62" s="192" t="str">
        <f>IFERROR(IF(D62="N/A","N/A",VLOOKUP(D62,'Crosswalk Detail'!A:B,2,FALSE)),"")</f>
        <v/>
      </c>
      <c r="F62" s="206"/>
      <c r="G62" s="206"/>
      <c r="H62" s="207"/>
    </row>
    <row r="63" spans="1:8" ht="47.95" customHeight="1"/>
    <row r="64" spans="1:8" ht="47.95" customHeight="1"/>
    <row r="65" ht="47.95" customHeight="1"/>
    <row r="66" ht="47.95" customHeight="1"/>
    <row r="67" ht="47.95" customHeight="1"/>
    <row r="68" ht="47.95" customHeight="1"/>
    <row r="69" ht="47.95" customHeight="1"/>
    <row r="70" ht="47.95" customHeight="1"/>
    <row r="71" ht="47.95" customHeight="1"/>
    <row r="72" ht="47.95" customHeight="1"/>
    <row r="73" ht="47.95" customHeight="1"/>
    <row r="74" ht="47.95" customHeight="1"/>
    <row r="75" ht="47.95" customHeight="1"/>
    <row r="76" ht="47.95" customHeight="1"/>
    <row r="77" ht="47.95" customHeight="1"/>
    <row r="78" ht="47.95" customHeight="1"/>
    <row r="79" ht="47.95" customHeight="1"/>
    <row r="80" ht="47.95" customHeight="1"/>
    <row r="81" ht="47.95" customHeight="1"/>
    <row r="82" ht="47.95" customHeight="1"/>
    <row r="83" ht="47.95" customHeight="1"/>
    <row r="84" ht="47.95" customHeight="1"/>
    <row r="85" ht="47.95" customHeight="1"/>
    <row r="86" ht="47.95" customHeight="1"/>
    <row r="87" ht="47.95" customHeight="1"/>
  </sheetData>
  <mergeCells count="12">
    <mergeCell ref="A29:C29"/>
    <mergeCell ref="D29:H29"/>
    <mergeCell ref="A1:F1"/>
    <mergeCell ref="G1:H1"/>
    <mergeCell ref="F5:H6"/>
    <mergeCell ref="A5:C6"/>
    <mergeCell ref="A28:H28"/>
    <mergeCell ref="D5:E5"/>
    <mergeCell ref="A2:H2"/>
    <mergeCell ref="B3:C3"/>
    <mergeCell ref="E3:H3"/>
    <mergeCell ref="B4:H4"/>
  </mergeCells>
  <conditionalFormatting sqref="E6">
    <cfRule type="cellIs" dxfId="601" priority="3" operator="equal">
      <formula>"D"</formula>
    </cfRule>
    <cfRule type="cellIs" dxfId="600" priority="5" operator="equal">
      <formula>"C"</formula>
    </cfRule>
    <cfRule type="cellIs" dxfId="599" priority="6" operator="equal">
      <formula>"B"</formula>
    </cfRule>
    <cfRule type="cellIs" dxfId="598" priority="7" operator="equal">
      <formula>"A"</formula>
    </cfRule>
    <cfRule type="cellIs" dxfId="597" priority="8" operator="equal">
      <formula>"F"</formula>
    </cfRule>
  </conditionalFormatting>
  <conditionalFormatting sqref="D31:E62">
    <cfRule type="containsText" dxfId="596" priority="1" operator="containsText" text="N/A">
      <formula>NOT(ISERROR(SEARCH("N/A",D31)))</formula>
    </cfRule>
  </conditionalFormatting>
  <pageMargins left="0.7" right="0.7" top="0.75" bottom="0.75" header="0.3" footer="0.3"/>
  <pageSetup scale="49" fitToHeight="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85"/>
  <sheetViews>
    <sheetView workbookViewId="0">
      <selection activeCell="B324" sqref="B324"/>
    </sheetView>
  </sheetViews>
  <sheetFormatPr defaultColWidth="8.5703125" defaultRowHeight="12.9"/>
  <cols>
    <col min="1" max="16384" width="8.5703125" style="198"/>
  </cols>
  <sheetData>
    <row r="1" spans="1:2" ht="38.700000000000003">
      <c r="A1" s="196" t="s">
        <v>281</v>
      </c>
      <c r="B1" s="197" t="s">
        <v>443</v>
      </c>
    </row>
    <row r="2" spans="1:2" ht="64.5">
      <c r="A2" s="196" t="s">
        <v>444</v>
      </c>
      <c r="B2" s="197" t="s">
        <v>445</v>
      </c>
    </row>
    <row r="3" spans="1:2" ht="64.5">
      <c r="A3" s="196" t="s">
        <v>446</v>
      </c>
      <c r="B3" s="197" t="s">
        <v>447</v>
      </c>
    </row>
    <row r="4" spans="1:2" ht="25.8">
      <c r="A4" s="196" t="s">
        <v>448</v>
      </c>
      <c r="B4" s="197" t="s">
        <v>449</v>
      </c>
    </row>
    <row r="5" spans="1:2" ht="25.8">
      <c r="A5" s="196" t="s">
        <v>450</v>
      </c>
      <c r="B5" s="197" t="s">
        <v>451</v>
      </c>
    </row>
    <row r="6" spans="1:2" ht="51.6">
      <c r="A6" s="196" t="s">
        <v>452</v>
      </c>
      <c r="B6" s="197" t="s">
        <v>453</v>
      </c>
    </row>
    <row r="7" spans="1:2" ht="51.6">
      <c r="A7" s="196" t="s">
        <v>454</v>
      </c>
      <c r="B7" s="197" t="s">
        <v>455</v>
      </c>
    </row>
    <row r="8" spans="1:2" ht="25.8">
      <c r="A8" s="196" t="s">
        <v>456</v>
      </c>
      <c r="B8" s="197" t="s">
        <v>457</v>
      </c>
    </row>
    <row r="9" spans="1:2">
      <c r="A9" s="196" t="s">
        <v>458</v>
      </c>
      <c r="B9" s="197" t="s">
        <v>459</v>
      </c>
    </row>
    <row r="10" spans="1:2">
      <c r="A10" s="196" t="s">
        <v>460</v>
      </c>
      <c r="B10" s="197" t="s">
        <v>461</v>
      </c>
    </row>
    <row r="11" spans="1:2" ht="38.700000000000003">
      <c r="A11" s="196" t="s">
        <v>462</v>
      </c>
      <c r="B11" s="197" t="s">
        <v>463</v>
      </c>
    </row>
    <row r="12" spans="1:2" ht="38.700000000000003">
      <c r="A12" s="196" t="s">
        <v>464</v>
      </c>
      <c r="B12" s="197" t="s">
        <v>465</v>
      </c>
    </row>
    <row r="13" spans="1:2" ht="64.5">
      <c r="A13" s="196" t="s">
        <v>466</v>
      </c>
      <c r="B13" s="197" t="s">
        <v>467</v>
      </c>
    </row>
    <row r="14" spans="1:2" ht="25.8">
      <c r="A14" s="196" t="s">
        <v>468</v>
      </c>
      <c r="B14" s="197" t="s">
        <v>469</v>
      </c>
    </row>
    <row r="15" spans="1:2" ht="64.5">
      <c r="A15" s="196" t="s">
        <v>470</v>
      </c>
      <c r="B15" s="197" t="s">
        <v>471</v>
      </c>
    </row>
    <row r="16" spans="1:2" ht="25.8">
      <c r="A16" s="196" t="s">
        <v>472</v>
      </c>
      <c r="B16" s="197" t="s">
        <v>473</v>
      </c>
    </row>
    <row r="17" spans="1:2" ht="25.8">
      <c r="A17" s="196" t="s">
        <v>474</v>
      </c>
      <c r="B17" s="197" t="s">
        <v>475</v>
      </c>
    </row>
    <row r="18" spans="1:2" ht="38.700000000000003">
      <c r="A18" s="196" t="s">
        <v>476</v>
      </c>
      <c r="B18" s="197" t="s">
        <v>477</v>
      </c>
    </row>
    <row r="19" spans="1:2" ht="25.8">
      <c r="A19" s="196" t="s">
        <v>478</v>
      </c>
      <c r="B19" s="197" t="s">
        <v>479</v>
      </c>
    </row>
    <row r="20" spans="1:2" ht="38.700000000000003">
      <c r="A20" s="196" t="s">
        <v>480</v>
      </c>
      <c r="B20" s="197" t="s">
        <v>481</v>
      </c>
    </row>
    <row r="21" spans="1:2" ht="25.8">
      <c r="A21" s="196" t="s">
        <v>482</v>
      </c>
      <c r="B21" s="197" t="s">
        <v>483</v>
      </c>
    </row>
    <row r="22" spans="1:2" ht="25.8">
      <c r="A22" s="196" t="s">
        <v>277</v>
      </c>
      <c r="B22" s="197" t="s">
        <v>484</v>
      </c>
    </row>
    <row r="23" spans="1:2" ht="38.700000000000003">
      <c r="A23" s="196" t="s">
        <v>249</v>
      </c>
      <c r="B23" s="197" t="s">
        <v>485</v>
      </c>
    </row>
    <row r="24" spans="1:2" ht="25.8">
      <c r="A24" s="196" t="s">
        <v>486</v>
      </c>
      <c r="B24" s="197" t="s">
        <v>487</v>
      </c>
    </row>
    <row r="25" spans="1:2" ht="38.700000000000003">
      <c r="A25" s="196" t="s">
        <v>488</v>
      </c>
      <c r="B25" s="197" t="s">
        <v>489</v>
      </c>
    </row>
    <row r="26" spans="1:2" ht="25.8">
      <c r="A26" s="196" t="s">
        <v>189</v>
      </c>
      <c r="B26" s="197" t="s">
        <v>490</v>
      </c>
    </row>
    <row r="27" spans="1:2" ht="51.6">
      <c r="A27" s="196" t="s">
        <v>491</v>
      </c>
      <c r="B27" s="197" t="s">
        <v>492</v>
      </c>
    </row>
    <row r="28" spans="1:2" ht="51.6">
      <c r="A28" s="196" t="s">
        <v>493</v>
      </c>
      <c r="B28" s="197" t="s">
        <v>494</v>
      </c>
    </row>
    <row r="29" spans="1:2" ht="25.8">
      <c r="A29" s="196" t="s">
        <v>184</v>
      </c>
      <c r="B29" s="197" t="s">
        <v>495</v>
      </c>
    </row>
    <row r="30" spans="1:2" ht="51.6">
      <c r="A30" s="196" t="s">
        <v>496</v>
      </c>
      <c r="B30" s="197" t="s">
        <v>497</v>
      </c>
    </row>
    <row r="31" spans="1:2" ht="64.5">
      <c r="A31" s="196" t="s">
        <v>498</v>
      </c>
      <c r="B31" s="197" t="s">
        <v>499</v>
      </c>
    </row>
    <row r="32" spans="1:2" ht="38.700000000000003">
      <c r="A32" s="196" t="s">
        <v>500</v>
      </c>
      <c r="B32" s="197" t="s">
        <v>501</v>
      </c>
    </row>
    <row r="33" spans="1:2" ht="51.6">
      <c r="A33" s="196" t="s">
        <v>502</v>
      </c>
      <c r="B33" s="197" t="s">
        <v>503</v>
      </c>
    </row>
    <row r="34" spans="1:2" ht="51.6">
      <c r="A34" s="196" t="s">
        <v>504</v>
      </c>
      <c r="B34" s="197" t="s">
        <v>505</v>
      </c>
    </row>
    <row r="35" spans="1:2" ht="38.700000000000003">
      <c r="A35" s="196" t="s">
        <v>506</v>
      </c>
      <c r="B35" s="197" t="s">
        <v>507</v>
      </c>
    </row>
    <row r="36" spans="1:2" ht="38.700000000000003">
      <c r="A36" s="196" t="s">
        <v>508</v>
      </c>
      <c r="B36" s="197" t="s">
        <v>509</v>
      </c>
    </row>
    <row r="37" spans="1:2" ht="38.700000000000003">
      <c r="A37" s="196" t="s">
        <v>216</v>
      </c>
      <c r="B37" s="197" t="s">
        <v>510</v>
      </c>
    </row>
    <row r="38" spans="1:2" ht="51.6">
      <c r="A38" s="196" t="s">
        <v>511</v>
      </c>
      <c r="B38" s="197" t="s">
        <v>512</v>
      </c>
    </row>
    <row r="39" spans="1:2" ht="51.6">
      <c r="A39" s="196" t="s">
        <v>513</v>
      </c>
      <c r="B39" s="197" t="s">
        <v>514</v>
      </c>
    </row>
    <row r="40" spans="1:2" ht="51.6">
      <c r="A40" s="196" t="s">
        <v>254</v>
      </c>
      <c r="B40" s="197" t="s">
        <v>515</v>
      </c>
    </row>
    <row r="41" spans="1:2" ht="25.8">
      <c r="A41" s="196" t="s">
        <v>516</v>
      </c>
      <c r="B41" s="197" t="s">
        <v>517</v>
      </c>
    </row>
    <row r="42" spans="1:2" ht="38.700000000000003">
      <c r="A42" s="196" t="s">
        <v>257</v>
      </c>
      <c r="B42" s="197" t="s">
        <v>518</v>
      </c>
    </row>
    <row r="43" spans="1:2" ht="38.700000000000003">
      <c r="A43" s="196" t="s">
        <v>519</v>
      </c>
      <c r="B43" s="197" t="s">
        <v>520</v>
      </c>
    </row>
    <row r="44" spans="1:2" ht="51.6">
      <c r="A44" s="196" t="s">
        <v>521</v>
      </c>
      <c r="B44" s="197" t="s">
        <v>522</v>
      </c>
    </row>
    <row r="45" spans="1:2" ht="64.5">
      <c r="A45" s="196" t="s">
        <v>523</v>
      </c>
      <c r="B45" s="197" t="s">
        <v>524</v>
      </c>
    </row>
    <row r="46" spans="1:2" ht="25.8">
      <c r="A46" s="196" t="s">
        <v>525</v>
      </c>
      <c r="B46" s="197" t="s">
        <v>526</v>
      </c>
    </row>
    <row r="47" spans="1:2" ht="38.700000000000003">
      <c r="A47" s="196" t="s">
        <v>527</v>
      </c>
      <c r="B47" s="197" t="s">
        <v>528</v>
      </c>
    </row>
    <row r="48" spans="1:2" ht="38.700000000000003">
      <c r="A48" s="196" t="s">
        <v>256</v>
      </c>
      <c r="B48" s="197" t="s">
        <v>529</v>
      </c>
    </row>
    <row r="49" spans="1:2" ht="25.8">
      <c r="A49" s="196" t="s">
        <v>530</v>
      </c>
      <c r="B49" s="197" t="s">
        <v>442</v>
      </c>
    </row>
    <row r="50" spans="1:2" ht="25.8">
      <c r="A50" s="196" t="s">
        <v>531</v>
      </c>
      <c r="B50" s="197" t="s">
        <v>532</v>
      </c>
    </row>
    <row r="51" spans="1:2" ht="25.8">
      <c r="A51" s="196" t="s">
        <v>533</v>
      </c>
      <c r="B51" s="197" t="s">
        <v>534</v>
      </c>
    </row>
    <row r="52" spans="1:2" ht="25.8">
      <c r="A52" s="196" t="s">
        <v>535</v>
      </c>
      <c r="B52" s="197" t="s">
        <v>536</v>
      </c>
    </row>
    <row r="53" spans="1:2" ht="51.6">
      <c r="A53" s="196" t="s">
        <v>537</v>
      </c>
      <c r="B53" s="197" t="s">
        <v>538</v>
      </c>
    </row>
    <row r="54" spans="1:2" ht="51.6">
      <c r="A54" s="196" t="s">
        <v>539</v>
      </c>
      <c r="B54" s="197" t="s">
        <v>540</v>
      </c>
    </row>
    <row r="55" spans="1:2" ht="38.700000000000003">
      <c r="A55" s="196" t="s">
        <v>541</v>
      </c>
      <c r="B55" s="197" t="s">
        <v>542</v>
      </c>
    </row>
    <row r="56" spans="1:2" ht="51.6">
      <c r="A56" s="196" t="s">
        <v>543</v>
      </c>
      <c r="B56" s="197" t="s">
        <v>544</v>
      </c>
    </row>
    <row r="57" spans="1:2" ht="38.700000000000003">
      <c r="A57" s="196" t="s">
        <v>199</v>
      </c>
      <c r="B57" s="197" t="s">
        <v>545</v>
      </c>
    </row>
    <row r="58" spans="1:2" ht="25.8">
      <c r="A58" s="196" t="s">
        <v>231</v>
      </c>
      <c r="B58" s="197" t="s">
        <v>546</v>
      </c>
    </row>
    <row r="59" spans="1:2" ht="25.8">
      <c r="A59" s="196" t="s">
        <v>547</v>
      </c>
      <c r="B59" s="197" t="s">
        <v>548</v>
      </c>
    </row>
    <row r="60" spans="1:2" ht="90.3">
      <c r="A60" s="196" t="s">
        <v>549</v>
      </c>
      <c r="B60" s="197" t="s">
        <v>550</v>
      </c>
    </row>
    <row r="61" spans="1:2" ht="38.700000000000003">
      <c r="A61" s="196" t="s">
        <v>551</v>
      </c>
      <c r="B61" s="197" t="s">
        <v>552</v>
      </c>
    </row>
    <row r="62" spans="1:2" ht="25.8">
      <c r="A62" s="196" t="s">
        <v>246</v>
      </c>
      <c r="B62" s="197" t="s">
        <v>553</v>
      </c>
    </row>
    <row r="63" spans="1:2" ht="25.8">
      <c r="A63" s="196" t="s">
        <v>268</v>
      </c>
      <c r="B63" s="197" t="s">
        <v>554</v>
      </c>
    </row>
    <row r="64" spans="1:2" ht="38.700000000000003">
      <c r="A64" s="196" t="s">
        <v>555</v>
      </c>
      <c r="B64" s="197" t="s">
        <v>556</v>
      </c>
    </row>
    <row r="65" spans="1:2" ht="38.700000000000003">
      <c r="A65" s="196" t="s">
        <v>557</v>
      </c>
      <c r="B65" s="197" t="s">
        <v>558</v>
      </c>
    </row>
    <row r="66" spans="1:2" ht="38.700000000000003">
      <c r="A66" s="196" t="s">
        <v>559</v>
      </c>
      <c r="B66" s="197" t="s">
        <v>560</v>
      </c>
    </row>
    <row r="67" spans="1:2" ht="51.6">
      <c r="A67" s="196" t="s">
        <v>561</v>
      </c>
      <c r="B67" s="197" t="s">
        <v>562</v>
      </c>
    </row>
    <row r="68" spans="1:2" ht="51.6">
      <c r="A68" s="196" t="s">
        <v>238</v>
      </c>
      <c r="B68" s="197" t="s">
        <v>563</v>
      </c>
    </row>
    <row r="69" spans="1:2" ht="38.700000000000003">
      <c r="A69" s="196" t="s">
        <v>564</v>
      </c>
      <c r="B69" s="197" t="s">
        <v>565</v>
      </c>
    </row>
    <row r="70" spans="1:2" ht="51.6">
      <c r="A70" s="196" t="s">
        <v>566</v>
      </c>
      <c r="B70" s="197" t="s">
        <v>567</v>
      </c>
    </row>
    <row r="71" spans="1:2" ht="25.8">
      <c r="A71" s="196" t="s">
        <v>264</v>
      </c>
      <c r="B71" s="197" t="s">
        <v>568</v>
      </c>
    </row>
    <row r="72" spans="1:2" ht="38.700000000000003">
      <c r="A72" s="196" t="s">
        <v>569</v>
      </c>
      <c r="B72" s="197" t="s">
        <v>570</v>
      </c>
    </row>
    <row r="73" spans="1:2" ht="25.8">
      <c r="A73" s="196" t="s">
        <v>571</v>
      </c>
      <c r="B73" s="197" t="s">
        <v>572</v>
      </c>
    </row>
    <row r="74" spans="1:2" ht="51.6">
      <c r="A74" s="196" t="s">
        <v>573</v>
      </c>
      <c r="B74" s="197" t="s">
        <v>574</v>
      </c>
    </row>
    <row r="75" spans="1:2" ht="51.6">
      <c r="A75" s="196" t="s">
        <v>575</v>
      </c>
      <c r="B75" s="197" t="s">
        <v>576</v>
      </c>
    </row>
    <row r="76" spans="1:2" ht="25.8">
      <c r="A76" s="196" t="s">
        <v>577</v>
      </c>
      <c r="B76" s="197" t="s">
        <v>578</v>
      </c>
    </row>
    <row r="77" spans="1:2" ht="51.6">
      <c r="A77" s="196" t="s">
        <v>579</v>
      </c>
      <c r="B77" s="197" t="s">
        <v>580</v>
      </c>
    </row>
    <row r="78" spans="1:2" ht="64.5">
      <c r="A78" s="196" t="s">
        <v>581</v>
      </c>
      <c r="B78" s="197" t="s">
        <v>582</v>
      </c>
    </row>
    <row r="79" spans="1:2" ht="64.5">
      <c r="A79" s="196" t="s">
        <v>583</v>
      </c>
      <c r="B79" s="197" t="s">
        <v>584</v>
      </c>
    </row>
    <row r="80" spans="1:2" ht="51.6">
      <c r="A80" s="196" t="s">
        <v>585</v>
      </c>
      <c r="B80" s="197" t="s">
        <v>586</v>
      </c>
    </row>
    <row r="81" spans="1:2" ht="38.700000000000003">
      <c r="A81" s="196" t="s">
        <v>181</v>
      </c>
      <c r="B81" s="197" t="s">
        <v>587</v>
      </c>
    </row>
    <row r="82" spans="1:2" ht="51.6">
      <c r="A82" s="196" t="s">
        <v>588</v>
      </c>
      <c r="B82" s="197" t="s">
        <v>589</v>
      </c>
    </row>
    <row r="83" spans="1:2" ht="90.3">
      <c r="A83" s="196" t="s">
        <v>590</v>
      </c>
      <c r="B83" s="197" t="s">
        <v>591</v>
      </c>
    </row>
    <row r="84" spans="1:2" ht="51.6">
      <c r="A84" s="196" t="s">
        <v>592</v>
      </c>
      <c r="B84" s="197" t="s">
        <v>593</v>
      </c>
    </row>
    <row r="85" spans="1:2" ht="51.6">
      <c r="A85" s="196" t="s">
        <v>204</v>
      </c>
      <c r="B85" s="197" t="s">
        <v>594</v>
      </c>
    </row>
    <row r="86" spans="1:2" ht="38.700000000000003">
      <c r="A86" s="196" t="s">
        <v>595</v>
      </c>
      <c r="B86" s="197" t="s">
        <v>596</v>
      </c>
    </row>
    <row r="87" spans="1:2" ht="25.8">
      <c r="A87" s="196" t="s">
        <v>597</v>
      </c>
      <c r="B87" s="197" t="s">
        <v>598</v>
      </c>
    </row>
    <row r="88" spans="1:2" ht="38.700000000000003">
      <c r="A88" s="196" t="s">
        <v>599</v>
      </c>
      <c r="B88" s="197" t="s">
        <v>600</v>
      </c>
    </row>
    <row r="89" spans="1:2" ht="38.700000000000003">
      <c r="A89" s="196" t="s">
        <v>601</v>
      </c>
      <c r="B89" s="197" t="s">
        <v>602</v>
      </c>
    </row>
    <row r="90" spans="1:2" ht="25.8">
      <c r="A90" s="196" t="s">
        <v>603</v>
      </c>
      <c r="B90" s="197" t="s">
        <v>604</v>
      </c>
    </row>
    <row r="91" spans="1:2" ht="64.5">
      <c r="A91" s="196" t="s">
        <v>605</v>
      </c>
      <c r="B91" s="197" t="s">
        <v>606</v>
      </c>
    </row>
    <row r="92" spans="1:2" ht="64.5">
      <c r="A92" s="196" t="s">
        <v>607</v>
      </c>
      <c r="B92" s="197" t="s">
        <v>608</v>
      </c>
    </row>
    <row r="93" spans="1:2" ht="77.400000000000006">
      <c r="A93" s="196" t="s">
        <v>609</v>
      </c>
      <c r="B93" s="197" t="s">
        <v>610</v>
      </c>
    </row>
    <row r="94" spans="1:2" ht="51.6">
      <c r="A94" s="196" t="s">
        <v>171</v>
      </c>
      <c r="B94" s="197" t="s">
        <v>611</v>
      </c>
    </row>
    <row r="95" spans="1:2" ht="51.6">
      <c r="A95" s="196" t="s">
        <v>180</v>
      </c>
      <c r="B95" s="197" t="s">
        <v>612</v>
      </c>
    </row>
    <row r="96" spans="1:2" ht="38.700000000000003">
      <c r="A96" s="196" t="s">
        <v>613</v>
      </c>
      <c r="B96" s="197" t="s">
        <v>614</v>
      </c>
    </row>
    <row r="97" spans="1:2" ht="51.6">
      <c r="A97" s="196" t="s">
        <v>615</v>
      </c>
      <c r="B97" s="197" t="s">
        <v>616</v>
      </c>
    </row>
    <row r="98" spans="1:2" ht="51.6">
      <c r="A98" s="196" t="s">
        <v>617</v>
      </c>
      <c r="B98" s="197" t="s">
        <v>618</v>
      </c>
    </row>
    <row r="99" spans="1:2" ht="77.400000000000006">
      <c r="A99" s="196" t="s">
        <v>619</v>
      </c>
      <c r="B99" s="197" t="s">
        <v>620</v>
      </c>
    </row>
    <row r="100" spans="1:2" ht="51.6">
      <c r="A100" s="196" t="s">
        <v>289</v>
      </c>
      <c r="B100" s="197" t="s">
        <v>621</v>
      </c>
    </row>
    <row r="101" spans="1:2" ht="64.5">
      <c r="A101" s="196" t="s">
        <v>622</v>
      </c>
      <c r="B101" s="197" t="s">
        <v>623</v>
      </c>
    </row>
    <row r="102" spans="1:2" ht="25.8">
      <c r="A102" s="196" t="s">
        <v>624</v>
      </c>
      <c r="B102" s="197" t="s">
        <v>625</v>
      </c>
    </row>
    <row r="103" spans="1:2" ht="51.6">
      <c r="A103" s="196" t="s">
        <v>224</v>
      </c>
      <c r="B103" s="197" t="s">
        <v>626</v>
      </c>
    </row>
    <row r="104" spans="1:2" ht="51.6">
      <c r="A104" s="196" t="s">
        <v>228</v>
      </c>
      <c r="B104" s="197" t="s">
        <v>627</v>
      </c>
    </row>
    <row r="105" spans="1:2" ht="77.400000000000006">
      <c r="A105" s="196" t="s">
        <v>229</v>
      </c>
      <c r="B105" s="197" t="s">
        <v>628</v>
      </c>
    </row>
    <row r="106" spans="1:2" ht="51.6">
      <c r="A106" s="196" t="s">
        <v>629</v>
      </c>
      <c r="B106" s="197" t="s">
        <v>630</v>
      </c>
    </row>
    <row r="107" spans="1:2" ht="77.400000000000006">
      <c r="A107" s="196" t="s">
        <v>175</v>
      </c>
      <c r="B107" s="197" t="s">
        <v>631</v>
      </c>
    </row>
    <row r="108" spans="1:2" ht="38.700000000000003">
      <c r="A108" s="196" t="s">
        <v>632</v>
      </c>
      <c r="B108" s="197" t="s">
        <v>633</v>
      </c>
    </row>
    <row r="109" spans="1:2" ht="25.8">
      <c r="A109" s="196" t="s">
        <v>634</v>
      </c>
      <c r="B109" s="197" t="s">
        <v>635</v>
      </c>
    </row>
    <row r="110" spans="1:2" ht="64.5">
      <c r="A110" s="196" t="s">
        <v>178</v>
      </c>
      <c r="B110" s="197" t="s">
        <v>636</v>
      </c>
    </row>
    <row r="111" spans="1:2" ht="51.6">
      <c r="A111" s="196" t="s">
        <v>637</v>
      </c>
      <c r="B111" s="197" t="s">
        <v>638</v>
      </c>
    </row>
    <row r="112" spans="1:2" ht="51.6">
      <c r="A112" s="196" t="s">
        <v>639</v>
      </c>
      <c r="B112" s="197" t="s">
        <v>640</v>
      </c>
    </row>
    <row r="113" spans="1:2" ht="51.6">
      <c r="A113" s="196" t="s">
        <v>641</v>
      </c>
      <c r="B113" s="197" t="s">
        <v>441</v>
      </c>
    </row>
    <row r="114" spans="1:2" ht="38.700000000000003">
      <c r="A114" s="196" t="s">
        <v>642</v>
      </c>
      <c r="B114" s="197" t="s">
        <v>643</v>
      </c>
    </row>
    <row r="115" spans="1:2">
      <c r="A115" s="199" t="s">
        <v>242</v>
      </c>
      <c r="B115" s="200" t="str">
        <f>CONCATENATE(B22,"; ",B40)</f>
        <v>Handling of assets; Policy on the use of cryptographic controls</v>
      </c>
    </row>
    <row r="116" spans="1:2" ht="25.8">
      <c r="A116" s="198" t="s">
        <v>644</v>
      </c>
      <c r="B116" s="200" t="str">
        <f>CONCATENATE(B42,"; ",B43)</f>
        <v>Physical security perimeter; Physical entry controls</v>
      </c>
    </row>
    <row r="117" spans="1:2" ht="25.8">
      <c r="A117" s="198" t="s">
        <v>259</v>
      </c>
      <c r="B117" s="200" t="str">
        <f>CONCATENATE(B42,"; ",B43)</f>
        <v>Physical security perimeter; Physical entry controls</v>
      </c>
    </row>
    <row r="118" spans="1:2" ht="25.8">
      <c r="A118" s="199" t="s">
        <v>209</v>
      </c>
      <c r="B118" s="200" t="str">
        <f>CONCATENATE(B30,"; ",B34,"; ",B37)</f>
        <v>Management of privileged access rights; Use of secret authentication information; Password management system</v>
      </c>
    </row>
    <row r="119" spans="1:2" ht="25.8">
      <c r="A119" s="199" t="s">
        <v>213</v>
      </c>
      <c r="B119" s="200" t="str">
        <f>CONCATENATE(B26,"; ",B30,"; ",B34,"; ",B37)</f>
        <v>Access control policy; Management of privileged access rights; Use of secret authentication information; Password management system</v>
      </c>
    </row>
    <row r="120" spans="1:2">
      <c r="A120" s="198" t="s">
        <v>645</v>
      </c>
      <c r="B120" s="201" t="s">
        <v>646</v>
      </c>
    </row>
    <row r="121" spans="1:2">
      <c r="A121" s="198" t="s">
        <v>198</v>
      </c>
      <c r="B121" s="201" t="s">
        <v>647</v>
      </c>
    </row>
    <row r="122" spans="1:2">
      <c r="A122" s="198" t="s">
        <v>273</v>
      </c>
      <c r="B122" s="201" t="s">
        <v>655</v>
      </c>
    </row>
    <row r="123" spans="1:2">
      <c r="A123" s="198" t="s">
        <v>285</v>
      </c>
      <c r="B123" s="201" t="s">
        <v>656</v>
      </c>
    </row>
    <row r="124" spans="1:2">
      <c r="A124" s="198" t="s">
        <v>648</v>
      </c>
      <c r="B124" s="201" t="s">
        <v>657</v>
      </c>
    </row>
    <row r="125" spans="1:2">
      <c r="A125" s="198" t="s">
        <v>218</v>
      </c>
      <c r="B125" s="201" t="s">
        <v>658</v>
      </c>
    </row>
    <row r="126" spans="1:2">
      <c r="A126" s="198" t="s">
        <v>649</v>
      </c>
      <c r="B126" s="201" t="s">
        <v>659</v>
      </c>
    </row>
    <row r="127" spans="1:2">
      <c r="A127" s="198" t="s">
        <v>650</v>
      </c>
      <c r="B127" s="201" t="s">
        <v>660</v>
      </c>
    </row>
    <row r="128" spans="1:2">
      <c r="A128" s="198" t="s">
        <v>263</v>
      </c>
      <c r="B128" s="201" t="s">
        <v>661</v>
      </c>
    </row>
    <row r="129" spans="1:2">
      <c r="A129" s="198" t="s">
        <v>223</v>
      </c>
      <c r="B129" s="201" t="s">
        <v>662</v>
      </c>
    </row>
    <row r="130" spans="1:2">
      <c r="A130" s="198" t="s">
        <v>651</v>
      </c>
      <c r="B130" s="201" t="s">
        <v>663</v>
      </c>
    </row>
    <row r="131" spans="1:2">
      <c r="A131" s="198" t="s">
        <v>193</v>
      </c>
      <c r="B131" s="201" t="s">
        <v>664</v>
      </c>
    </row>
    <row r="132" spans="1:2">
      <c r="A132" s="198" t="s">
        <v>236</v>
      </c>
      <c r="B132" s="201" t="s">
        <v>665</v>
      </c>
    </row>
    <row r="133" spans="1:2">
      <c r="A133" s="198" t="s">
        <v>183</v>
      </c>
      <c r="B133" s="201" t="s">
        <v>666</v>
      </c>
    </row>
    <row r="134" spans="1:2">
      <c r="A134" s="198" t="s">
        <v>652</v>
      </c>
      <c r="B134" s="201" t="s">
        <v>667</v>
      </c>
    </row>
    <row r="135" spans="1:2">
      <c r="A135" s="198" t="s">
        <v>203</v>
      </c>
      <c r="B135" s="201" t="s">
        <v>668</v>
      </c>
    </row>
    <row r="136" spans="1:2">
      <c r="A136" s="198" t="s">
        <v>292</v>
      </c>
      <c r="B136" s="201" t="s">
        <v>669</v>
      </c>
    </row>
    <row r="137" spans="1:2">
      <c r="A137" s="198" t="s">
        <v>653</v>
      </c>
      <c r="B137" s="201" t="s">
        <v>670</v>
      </c>
    </row>
    <row r="138" spans="1:2">
      <c r="A138" s="198" t="s">
        <v>267</v>
      </c>
      <c r="B138" s="201" t="s">
        <v>671</v>
      </c>
    </row>
    <row r="139" spans="1:2" ht="18" customHeight="1">
      <c r="A139" s="198" t="s">
        <v>654</v>
      </c>
      <c r="B139" s="201" t="s">
        <v>672</v>
      </c>
    </row>
    <row r="140" spans="1:2" ht="25.8">
      <c r="A140" s="198" t="s">
        <v>253</v>
      </c>
      <c r="B140" s="201" t="str">
        <f>CONCATENATE(B132,"; ",B133)</f>
        <v>Boundary Defense; Maintenance, Monitoring, and Analysis of Audit Logs</v>
      </c>
    </row>
    <row r="141" spans="1:2" ht="25.8">
      <c r="A141" s="198" t="s">
        <v>262</v>
      </c>
      <c r="B141" s="201" t="str">
        <f>CONCATENATE(B129,"; ",B131)</f>
        <v>Secure Configurations for Network Devices; Controlled Use of Administrative Privileges</v>
      </c>
    </row>
    <row r="142" spans="1:2" ht="17.100000000000001" customHeight="1">
      <c r="A142" s="202" t="s">
        <v>673</v>
      </c>
      <c r="B142" s="202" t="s">
        <v>674</v>
      </c>
    </row>
    <row r="143" spans="1:2">
      <c r="A143" s="202" t="s">
        <v>675</v>
      </c>
      <c r="B143" s="202" t="s">
        <v>676</v>
      </c>
    </row>
    <row r="144" spans="1:2">
      <c r="A144" s="202" t="s">
        <v>677</v>
      </c>
      <c r="B144" s="202" t="s">
        <v>678</v>
      </c>
    </row>
    <row r="145" spans="1:2">
      <c r="A145" s="202" t="s">
        <v>679</v>
      </c>
      <c r="B145" s="202" t="s">
        <v>680</v>
      </c>
    </row>
    <row r="146" spans="1:2">
      <c r="A146" s="202" t="s">
        <v>681</v>
      </c>
      <c r="B146" s="202" t="s">
        <v>682</v>
      </c>
    </row>
    <row r="147" spans="1:2">
      <c r="A147" s="202" t="s">
        <v>683</v>
      </c>
      <c r="B147" s="202" t="s">
        <v>684</v>
      </c>
    </row>
    <row r="148" spans="1:2">
      <c r="A148" s="202" t="s">
        <v>685</v>
      </c>
      <c r="B148" s="202" t="s">
        <v>686</v>
      </c>
    </row>
    <row r="149" spans="1:2">
      <c r="A149" s="202" t="s">
        <v>687</v>
      </c>
      <c r="B149" s="202" t="s">
        <v>688</v>
      </c>
    </row>
    <row r="150" spans="1:2">
      <c r="A150" s="202" t="s">
        <v>689</v>
      </c>
      <c r="B150" s="202" t="s">
        <v>690</v>
      </c>
    </row>
    <row r="151" spans="1:2">
      <c r="A151" s="202" t="s">
        <v>691</v>
      </c>
      <c r="B151" s="202" t="s">
        <v>692</v>
      </c>
    </row>
    <row r="152" spans="1:2">
      <c r="A152" s="202" t="s">
        <v>693</v>
      </c>
      <c r="B152" s="202" t="s">
        <v>694</v>
      </c>
    </row>
    <row r="153" spans="1:2">
      <c r="A153" s="202" t="s">
        <v>695</v>
      </c>
      <c r="B153" s="202" t="s">
        <v>696</v>
      </c>
    </row>
    <row r="154" spans="1:2">
      <c r="A154" s="202" t="s">
        <v>282</v>
      </c>
      <c r="B154" s="202" t="s">
        <v>697</v>
      </c>
    </row>
    <row r="155" spans="1:2">
      <c r="A155" s="202" t="s">
        <v>179</v>
      </c>
      <c r="B155" s="202" t="s">
        <v>698</v>
      </c>
    </row>
    <row r="156" spans="1:2">
      <c r="A156" s="202" t="s">
        <v>699</v>
      </c>
      <c r="B156" s="202" t="s">
        <v>700</v>
      </c>
    </row>
    <row r="157" spans="1:2">
      <c r="A157" s="202" t="s">
        <v>701</v>
      </c>
      <c r="B157" s="202" t="s">
        <v>702</v>
      </c>
    </row>
    <row r="158" spans="1:2">
      <c r="A158" s="202" t="s">
        <v>703</v>
      </c>
      <c r="B158" s="202" t="s">
        <v>704</v>
      </c>
    </row>
    <row r="159" spans="1:2">
      <c r="A159" s="202" t="s">
        <v>705</v>
      </c>
      <c r="B159" s="202" t="s">
        <v>706</v>
      </c>
    </row>
    <row r="160" spans="1:2">
      <c r="A160" s="202" t="s">
        <v>707</v>
      </c>
      <c r="B160" s="202" t="s">
        <v>708</v>
      </c>
    </row>
    <row r="161" spans="1:2">
      <c r="A161" s="202" t="s">
        <v>709</v>
      </c>
      <c r="B161" s="202" t="s">
        <v>710</v>
      </c>
    </row>
    <row r="162" spans="1:2">
      <c r="A162" s="202" t="s">
        <v>711</v>
      </c>
      <c r="B162" s="202" t="s">
        <v>712</v>
      </c>
    </row>
    <row r="163" spans="1:2">
      <c r="A163" s="202" t="s">
        <v>713</v>
      </c>
      <c r="B163" s="202" t="s">
        <v>714</v>
      </c>
    </row>
    <row r="164" spans="1:2">
      <c r="A164" s="202" t="s">
        <v>715</v>
      </c>
      <c r="B164" s="202" t="s">
        <v>716</v>
      </c>
    </row>
    <row r="165" spans="1:2">
      <c r="A165" s="202" t="s">
        <v>717</v>
      </c>
      <c r="B165" s="202" t="s">
        <v>718</v>
      </c>
    </row>
    <row r="166" spans="1:2">
      <c r="A166" s="202" t="s">
        <v>210</v>
      </c>
      <c r="B166" s="202" t="s">
        <v>719</v>
      </c>
    </row>
    <row r="167" spans="1:2">
      <c r="A167" s="202" t="s">
        <v>260</v>
      </c>
      <c r="B167" s="202" t="s">
        <v>720</v>
      </c>
    </row>
    <row r="168" spans="1:2">
      <c r="A168" s="202" t="s">
        <v>721</v>
      </c>
      <c r="B168" s="202" t="s">
        <v>722</v>
      </c>
    </row>
    <row r="169" spans="1:2">
      <c r="A169" s="202" t="s">
        <v>185</v>
      </c>
      <c r="B169" s="202" t="s">
        <v>723</v>
      </c>
    </row>
    <row r="170" spans="1:2">
      <c r="A170" s="202" t="s">
        <v>266</v>
      </c>
      <c r="B170" s="202" t="s">
        <v>724</v>
      </c>
    </row>
    <row r="171" spans="1:2">
      <c r="A171" s="202" t="s">
        <v>725</v>
      </c>
      <c r="B171" s="202" t="s">
        <v>726</v>
      </c>
    </row>
    <row r="172" spans="1:2">
      <c r="A172" s="202" t="s">
        <v>727</v>
      </c>
      <c r="B172" s="202" t="s">
        <v>728</v>
      </c>
    </row>
    <row r="173" spans="1:2">
      <c r="A173" s="202" t="s">
        <v>729</v>
      </c>
      <c r="B173" s="202" t="s">
        <v>730</v>
      </c>
    </row>
    <row r="174" spans="1:2">
      <c r="A174" s="202" t="s">
        <v>731</v>
      </c>
      <c r="B174" s="202" t="s">
        <v>732</v>
      </c>
    </row>
    <row r="175" spans="1:2">
      <c r="A175" s="202" t="s">
        <v>733</v>
      </c>
      <c r="B175" s="202" t="s">
        <v>734</v>
      </c>
    </row>
    <row r="176" spans="1:2">
      <c r="A176" s="202" t="s">
        <v>255</v>
      </c>
      <c r="B176" s="202" t="s">
        <v>735</v>
      </c>
    </row>
    <row r="177" spans="1:2">
      <c r="A177" s="202" t="s">
        <v>736</v>
      </c>
      <c r="B177" s="202" t="s">
        <v>737</v>
      </c>
    </row>
    <row r="178" spans="1:2">
      <c r="A178" s="202" t="s">
        <v>250</v>
      </c>
      <c r="B178" s="202" t="s">
        <v>738</v>
      </c>
    </row>
    <row r="179" spans="1:2">
      <c r="A179" s="202" t="s">
        <v>739</v>
      </c>
      <c r="B179" s="202" t="s">
        <v>740</v>
      </c>
    </row>
    <row r="180" spans="1:2">
      <c r="A180" s="202" t="s">
        <v>265</v>
      </c>
      <c r="B180" s="202" t="s">
        <v>741</v>
      </c>
    </row>
    <row r="181" spans="1:2">
      <c r="A181" s="202" t="s">
        <v>205</v>
      </c>
      <c r="B181" s="202" t="s">
        <v>742</v>
      </c>
    </row>
    <row r="182" spans="1:2">
      <c r="A182" s="202" t="s">
        <v>743</v>
      </c>
      <c r="B182" s="202" t="s">
        <v>744</v>
      </c>
    </row>
    <row r="183" spans="1:2">
      <c r="A183" s="202" t="s">
        <v>745</v>
      </c>
      <c r="B183" s="202" t="s">
        <v>746</v>
      </c>
    </row>
    <row r="184" spans="1:2">
      <c r="A184" s="202" t="s">
        <v>286</v>
      </c>
      <c r="B184" s="202" t="s">
        <v>747</v>
      </c>
    </row>
    <row r="185" spans="1:2">
      <c r="A185" s="202" t="s">
        <v>232</v>
      </c>
      <c r="B185" s="202" t="s">
        <v>748</v>
      </c>
    </row>
    <row r="186" spans="1:2">
      <c r="A186" s="202" t="s">
        <v>749</v>
      </c>
      <c r="B186" s="202" t="s">
        <v>750</v>
      </c>
    </row>
    <row r="187" spans="1:2">
      <c r="A187" s="202" t="s">
        <v>751</v>
      </c>
      <c r="B187" s="202" t="s">
        <v>752</v>
      </c>
    </row>
    <row r="188" spans="1:2">
      <c r="A188" s="202" t="s">
        <v>753</v>
      </c>
      <c r="B188" s="202" t="s">
        <v>754</v>
      </c>
    </row>
    <row r="189" spans="1:2">
      <c r="A189" s="202" t="s">
        <v>755</v>
      </c>
      <c r="B189" s="202" t="s">
        <v>756</v>
      </c>
    </row>
    <row r="190" spans="1:2">
      <c r="A190" s="202" t="s">
        <v>757</v>
      </c>
      <c r="B190" s="202" t="s">
        <v>758</v>
      </c>
    </row>
    <row r="191" spans="1:2">
      <c r="A191" s="202" t="s">
        <v>225</v>
      </c>
      <c r="B191" s="202" t="s">
        <v>759</v>
      </c>
    </row>
    <row r="192" spans="1:2">
      <c r="A192" s="202" t="s">
        <v>760</v>
      </c>
      <c r="B192" s="202" t="s">
        <v>761</v>
      </c>
    </row>
    <row r="193" spans="1:2">
      <c r="A193" s="202" t="s">
        <v>762</v>
      </c>
      <c r="B193" s="202" t="s">
        <v>763</v>
      </c>
    </row>
    <row r="194" spans="1:2">
      <c r="A194" s="202" t="s">
        <v>764</v>
      </c>
      <c r="B194" s="202" t="s">
        <v>765</v>
      </c>
    </row>
    <row r="195" spans="1:2">
      <c r="A195" s="202" t="s">
        <v>766</v>
      </c>
      <c r="B195" s="202" t="s">
        <v>767</v>
      </c>
    </row>
    <row r="196" spans="1:2">
      <c r="A196" s="202" t="s">
        <v>768</v>
      </c>
      <c r="B196" s="202" t="s">
        <v>769</v>
      </c>
    </row>
    <row r="197" spans="1:2">
      <c r="A197" s="202" t="s">
        <v>220</v>
      </c>
      <c r="B197" s="202" t="s">
        <v>770</v>
      </c>
    </row>
    <row r="198" spans="1:2">
      <c r="A198" s="202" t="s">
        <v>771</v>
      </c>
      <c r="B198" s="202" t="s">
        <v>772</v>
      </c>
    </row>
    <row r="199" spans="1:2">
      <c r="A199" s="202" t="s">
        <v>194</v>
      </c>
      <c r="B199" s="202" t="s">
        <v>773</v>
      </c>
    </row>
    <row r="200" spans="1:2">
      <c r="A200" s="202" t="s">
        <v>294</v>
      </c>
      <c r="B200" s="202" t="s">
        <v>774</v>
      </c>
    </row>
    <row r="201" spans="1:2">
      <c r="A201" s="202" t="s">
        <v>775</v>
      </c>
      <c r="B201" s="202" t="s">
        <v>776</v>
      </c>
    </row>
    <row r="202" spans="1:2">
      <c r="A202" s="202" t="s">
        <v>777</v>
      </c>
      <c r="B202" s="202" t="s">
        <v>778</v>
      </c>
    </row>
    <row r="203" spans="1:2">
      <c r="A203" s="202" t="s">
        <v>779</v>
      </c>
      <c r="B203" s="202" t="s">
        <v>780</v>
      </c>
    </row>
    <row r="204" spans="1:2">
      <c r="A204" s="202" t="s">
        <v>781</v>
      </c>
      <c r="B204" s="202" t="s">
        <v>782</v>
      </c>
    </row>
    <row r="205" spans="1:2">
      <c r="A205" s="202" t="s">
        <v>783</v>
      </c>
      <c r="B205" s="202" t="s">
        <v>784</v>
      </c>
    </row>
    <row r="206" spans="1:2">
      <c r="A206" s="202" t="s">
        <v>785</v>
      </c>
      <c r="B206" s="202" t="s">
        <v>786</v>
      </c>
    </row>
    <row r="207" spans="1:2">
      <c r="A207" s="202" t="s">
        <v>787</v>
      </c>
      <c r="B207" s="202" t="s">
        <v>788</v>
      </c>
    </row>
    <row r="208" spans="1:2">
      <c r="A208" s="202" t="s">
        <v>789</v>
      </c>
      <c r="B208" s="202" t="s">
        <v>790</v>
      </c>
    </row>
    <row r="209" spans="1:2">
      <c r="A209" s="202" t="s">
        <v>791</v>
      </c>
      <c r="B209" s="202" t="s">
        <v>792</v>
      </c>
    </row>
    <row r="210" spans="1:2">
      <c r="A210" s="202" t="s">
        <v>793</v>
      </c>
      <c r="B210" s="202" t="s">
        <v>794</v>
      </c>
    </row>
    <row r="211" spans="1:2">
      <c r="A211" s="202" t="s">
        <v>795</v>
      </c>
      <c r="B211" s="202" t="s">
        <v>796</v>
      </c>
    </row>
    <row r="212" spans="1:2">
      <c r="A212" s="202" t="s">
        <v>797</v>
      </c>
      <c r="B212" s="202" t="s">
        <v>798</v>
      </c>
    </row>
    <row r="213" spans="1:2">
      <c r="A213" s="202" t="s">
        <v>300</v>
      </c>
      <c r="B213" s="202" t="s">
        <v>799</v>
      </c>
    </row>
    <row r="214" spans="1:2">
      <c r="A214" s="202" t="s">
        <v>800</v>
      </c>
      <c r="B214" s="202" t="s">
        <v>801</v>
      </c>
    </row>
    <row r="215" spans="1:2">
      <c r="A215" s="202" t="s">
        <v>802</v>
      </c>
      <c r="B215" s="202" t="s">
        <v>803</v>
      </c>
    </row>
    <row r="216" spans="1:2">
      <c r="A216" s="202" t="s">
        <v>804</v>
      </c>
      <c r="B216" s="202" t="s">
        <v>805</v>
      </c>
    </row>
    <row r="217" spans="1:2">
      <c r="A217" s="202" t="s">
        <v>806</v>
      </c>
      <c r="B217" s="202" t="s">
        <v>807</v>
      </c>
    </row>
    <row r="218" spans="1:2">
      <c r="A218" s="202" t="s">
        <v>808</v>
      </c>
      <c r="B218" s="202" t="s">
        <v>809</v>
      </c>
    </row>
    <row r="219" spans="1:2">
      <c r="A219" s="202" t="s">
        <v>810</v>
      </c>
      <c r="B219" s="202" t="s">
        <v>811</v>
      </c>
    </row>
    <row r="220" spans="1:2">
      <c r="A220" s="202" t="s">
        <v>812</v>
      </c>
      <c r="B220" s="202" t="s">
        <v>813</v>
      </c>
    </row>
    <row r="221" spans="1:2">
      <c r="A221" s="202" t="s">
        <v>814</v>
      </c>
      <c r="B221" s="202" t="s">
        <v>815</v>
      </c>
    </row>
    <row r="222" spans="1:2">
      <c r="A222" s="202" t="s">
        <v>816</v>
      </c>
      <c r="B222" s="202" t="s">
        <v>817</v>
      </c>
    </row>
    <row r="223" spans="1:2">
      <c r="A223" s="202" t="s">
        <v>818</v>
      </c>
      <c r="B223" s="202" t="s">
        <v>819</v>
      </c>
    </row>
    <row r="224" spans="1:2">
      <c r="A224" s="202" t="s">
        <v>820</v>
      </c>
      <c r="B224" s="202" t="s">
        <v>821</v>
      </c>
    </row>
    <row r="225" spans="1:2">
      <c r="A225" s="202" t="s">
        <v>822</v>
      </c>
      <c r="B225" s="202" t="s">
        <v>823</v>
      </c>
    </row>
    <row r="226" spans="1:2">
      <c r="A226" s="202" t="s">
        <v>824</v>
      </c>
      <c r="B226" s="202" t="s">
        <v>825</v>
      </c>
    </row>
    <row r="227" spans="1:2">
      <c r="A227" s="202" t="s">
        <v>826</v>
      </c>
      <c r="B227" s="202" t="s">
        <v>827</v>
      </c>
    </row>
    <row r="228" spans="1:2">
      <c r="A228" s="202" t="s">
        <v>828</v>
      </c>
      <c r="B228" s="202" t="s">
        <v>829</v>
      </c>
    </row>
    <row r="229" spans="1:2">
      <c r="A229" s="202" t="s">
        <v>830</v>
      </c>
      <c r="B229" s="202" t="s">
        <v>831</v>
      </c>
    </row>
    <row r="230" spans="1:2">
      <c r="A230" s="202" t="s">
        <v>832</v>
      </c>
      <c r="B230" s="202" t="s">
        <v>833</v>
      </c>
    </row>
    <row r="231" spans="1:2">
      <c r="A231" s="202" t="s">
        <v>834</v>
      </c>
      <c r="B231" s="202" t="s">
        <v>835</v>
      </c>
    </row>
    <row r="232" spans="1:2">
      <c r="A232" s="202" t="s">
        <v>836</v>
      </c>
      <c r="B232" s="202" t="s">
        <v>837</v>
      </c>
    </row>
    <row r="233" spans="1:2">
      <c r="A233" s="202" t="s">
        <v>838</v>
      </c>
      <c r="B233" s="202" t="s">
        <v>839</v>
      </c>
    </row>
    <row r="234" spans="1:2">
      <c r="A234" s="202" t="s">
        <v>840</v>
      </c>
      <c r="B234" s="202" t="s">
        <v>841</v>
      </c>
    </row>
    <row r="235" spans="1:2">
      <c r="A235" s="202" t="s">
        <v>842</v>
      </c>
      <c r="B235" s="202" t="s">
        <v>843</v>
      </c>
    </row>
    <row r="236" spans="1:2">
      <c r="A236" s="202" t="s">
        <v>844</v>
      </c>
      <c r="B236" s="202" t="s">
        <v>845</v>
      </c>
    </row>
    <row r="237" spans="1:2">
      <c r="A237" s="202" t="s">
        <v>846</v>
      </c>
      <c r="B237" s="202" t="s">
        <v>847</v>
      </c>
    </row>
    <row r="238" spans="1:2">
      <c r="A238" s="202" t="s">
        <v>848</v>
      </c>
      <c r="B238" s="202" t="s">
        <v>849</v>
      </c>
    </row>
    <row r="239" spans="1:2">
      <c r="A239" s="202" t="s">
        <v>850</v>
      </c>
      <c r="B239" s="202" t="s">
        <v>851</v>
      </c>
    </row>
    <row r="240" spans="1:2" ht="25.8">
      <c r="A240" s="198" t="s">
        <v>190</v>
      </c>
      <c r="B240" s="201" t="str">
        <f>CONCATENATE(B169,"; ",B199)</f>
        <v xml:space="preserve"> Access permissions are managed, incorporating the principles of least privilege and separation of duties;  Access to systems and assets is controlled, incorporating the principle of least functionality</v>
      </c>
    </row>
    <row r="241" spans="1:2" ht="38.700000000000003">
      <c r="A241" s="198" t="s">
        <v>200</v>
      </c>
      <c r="B241" s="201" t="str">
        <f>CONCATENATE(B142,"; ",B143,"; ",B144)</f>
        <v xml:space="preserve"> Physical devices and systems within the organization are inventoried;  Software platforms and applications within the organization are inventoried;  Organizational communication and data flows are mapped</v>
      </c>
    </row>
    <row r="242" spans="1:2" ht="25.8">
      <c r="A242" s="198" t="s">
        <v>217</v>
      </c>
      <c r="B242" s="201" t="str">
        <f>CONCATENATE(B166,"; ",B169)</f>
        <v xml:space="preserve"> Identities and credentials are managed for authorized devices and users;  Access permissions are managed, incorporating the principles of least privilege and separation of duties</v>
      </c>
    </row>
    <row r="243" spans="1:2" ht="25.8">
      <c r="A243" s="198" t="s">
        <v>239</v>
      </c>
      <c r="B243" s="201" t="str">
        <f>CONCATENATE(B167,"; ",B187)</f>
        <v xml:space="preserve"> Physical access to assets is managed and protected;  Policy and regulations regarding the physical operating environment for organizational assets are met</v>
      </c>
    </row>
    <row r="244" spans="1:2" ht="25.8">
      <c r="A244" s="198" t="s">
        <v>243</v>
      </c>
      <c r="B244" s="201" t="str">
        <f>CONCATENATE(B176,"; ",B177)</f>
        <v xml:space="preserve"> Data-at-rest is protected;  Data-in-transit is protected</v>
      </c>
    </row>
    <row r="245" spans="1:2" ht="38.700000000000003">
      <c r="A245" s="198" t="s">
        <v>271</v>
      </c>
      <c r="B245" s="201"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row>
    <row r="246" spans="1:2" ht="51.6">
      <c r="A246" s="198" t="s">
        <v>274</v>
      </c>
      <c r="B246" s="201"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row>
    <row r="247" spans="1:2" ht="64.5">
      <c r="A247" s="198" t="s">
        <v>278</v>
      </c>
      <c r="B247" s="201"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row>
    <row r="248" spans="1:2" ht="25.8">
      <c r="A248" s="198" t="s">
        <v>297</v>
      </c>
      <c r="B248" s="201" t="str">
        <f>CONCATENATE(B183,"; ",B184)</f>
        <v xml:space="preserve"> A baseline configuration of information technology/industrial control systems is created and maintained;  A System Development Life Cycle to manage systems is implemented</v>
      </c>
    </row>
    <row r="249" spans="1:2">
      <c r="A249" s="198" t="s">
        <v>852</v>
      </c>
      <c r="B249" s="201" t="s">
        <v>853</v>
      </c>
    </row>
    <row r="250" spans="1:2">
      <c r="A250" s="198" t="s">
        <v>854</v>
      </c>
      <c r="B250" s="201" t="s">
        <v>855</v>
      </c>
    </row>
    <row r="251" spans="1:2">
      <c r="A251" s="198" t="s">
        <v>295</v>
      </c>
      <c r="B251" s="201" t="s">
        <v>856</v>
      </c>
    </row>
    <row r="252" spans="1:2">
      <c r="A252" s="198" t="s">
        <v>857</v>
      </c>
      <c r="B252" s="201" t="s">
        <v>858</v>
      </c>
    </row>
    <row r="253" spans="1:2">
      <c r="A253" s="198" t="s">
        <v>859</v>
      </c>
      <c r="B253" s="201" t="s">
        <v>860</v>
      </c>
    </row>
    <row r="254" spans="1:2">
      <c r="A254" s="198" t="s">
        <v>861</v>
      </c>
      <c r="B254" s="201" t="s">
        <v>862</v>
      </c>
    </row>
    <row r="255" spans="1:2">
      <c r="A255" s="198" t="s">
        <v>863</v>
      </c>
      <c r="B255" s="201" t="s">
        <v>864</v>
      </c>
    </row>
    <row r="256" spans="1:2">
      <c r="A256" s="198" t="s">
        <v>865</v>
      </c>
      <c r="B256" s="201" t="s">
        <v>866</v>
      </c>
    </row>
    <row r="257" spans="1:2">
      <c r="A257" s="198" t="s">
        <v>867</v>
      </c>
      <c r="B257" s="201" t="s">
        <v>868</v>
      </c>
    </row>
    <row r="258" spans="1:2">
      <c r="A258" s="198" t="s">
        <v>869</v>
      </c>
      <c r="B258" s="201" t="s">
        <v>870</v>
      </c>
    </row>
    <row r="259" spans="1:2">
      <c r="A259" s="198" t="s">
        <v>871</v>
      </c>
      <c r="B259" s="201" t="s">
        <v>872</v>
      </c>
    </row>
    <row r="260" spans="1:2">
      <c r="A260" s="198" t="s">
        <v>873</v>
      </c>
      <c r="B260" s="201" t="s">
        <v>874</v>
      </c>
    </row>
    <row r="261" spans="1:2">
      <c r="A261" s="198" t="s">
        <v>875</v>
      </c>
      <c r="B261" s="201" t="s">
        <v>876</v>
      </c>
    </row>
    <row r="262" spans="1:2">
      <c r="A262" s="198" t="s">
        <v>877</v>
      </c>
      <c r="B262" s="201" t="s">
        <v>878</v>
      </c>
    </row>
    <row r="263" spans="1:2">
      <c r="A263" s="198" t="s">
        <v>879</v>
      </c>
      <c r="B263" s="201" t="s">
        <v>880</v>
      </c>
    </row>
    <row r="264" spans="1:2">
      <c r="A264" s="198" t="s">
        <v>881</v>
      </c>
      <c r="B264" s="201" t="s">
        <v>970</v>
      </c>
    </row>
    <row r="265" spans="1:2">
      <c r="A265" s="198" t="s">
        <v>882</v>
      </c>
      <c r="B265" s="201" t="s">
        <v>971</v>
      </c>
    </row>
    <row r="266" spans="1:2">
      <c r="A266" s="198" t="s">
        <v>883</v>
      </c>
      <c r="B266" s="201" t="s">
        <v>972</v>
      </c>
    </row>
    <row r="267" spans="1:2">
      <c r="A267" s="198" t="s">
        <v>884</v>
      </c>
      <c r="B267" s="201" t="s">
        <v>973</v>
      </c>
    </row>
    <row r="268" spans="1:2">
      <c r="A268" s="198" t="s">
        <v>885</v>
      </c>
      <c r="B268" s="201" t="s">
        <v>974</v>
      </c>
    </row>
    <row r="269" spans="1:2">
      <c r="A269" s="198" t="s">
        <v>886</v>
      </c>
      <c r="B269" s="201" t="s">
        <v>975</v>
      </c>
    </row>
    <row r="270" spans="1:2">
      <c r="A270" s="198" t="s">
        <v>887</v>
      </c>
      <c r="B270" s="201" t="s">
        <v>976</v>
      </c>
    </row>
    <row r="271" spans="1:2">
      <c r="A271" s="198" t="s">
        <v>888</v>
      </c>
      <c r="B271" s="201" t="s">
        <v>977</v>
      </c>
    </row>
    <row r="272" spans="1:2">
      <c r="A272" s="198" t="s">
        <v>889</v>
      </c>
      <c r="B272" s="201" t="s">
        <v>978</v>
      </c>
    </row>
    <row r="273" spans="1:2">
      <c r="A273" s="198" t="s">
        <v>890</v>
      </c>
      <c r="B273" s="201" t="s">
        <v>979</v>
      </c>
    </row>
    <row r="274" spans="1:2">
      <c r="A274" s="198" t="s">
        <v>891</v>
      </c>
      <c r="B274" s="201" t="s">
        <v>980</v>
      </c>
    </row>
    <row r="275" spans="1:2">
      <c r="A275" s="198" t="s">
        <v>892</v>
      </c>
      <c r="B275" s="201" t="s">
        <v>981</v>
      </c>
    </row>
    <row r="276" spans="1:2">
      <c r="A276" s="198" t="s">
        <v>893</v>
      </c>
      <c r="B276" s="201" t="s">
        <v>982</v>
      </c>
    </row>
    <row r="277" spans="1:2">
      <c r="A277" s="198" t="s">
        <v>894</v>
      </c>
      <c r="B277" s="201" t="s">
        <v>983</v>
      </c>
    </row>
    <row r="278" spans="1:2">
      <c r="A278" s="198" t="s">
        <v>895</v>
      </c>
      <c r="B278" s="201" t="s">
        <v>984</v>
      </c>
    </row>
    <row r="279" spans="1:2">
      <c r="A279" s="198" t="s">
        <v>896</v>
      </c>
      <c r="B279" s="201" t="s">
        <v>985</v>
      </c>
    </row>
    <row r="280" spans="1:2">
      <c r="A280" s="198" t="s">
        <v>897</v>
      </c>
      <c r="B280" s="201" t="s">
        <v>986</v>
      </c>
    </row>
    <row r="281" spans="1:2">
      <c r="A281" s="198" t="s">
        <v>898</v>
      </c>
      <c r="B281" s="201" t="s">
        <v>987</v>
      </c>
    </row>
    <row r="282" spans="1:2">
      <c r="A282" s="198" t="s">
        <v>899</v>
      </c>
      <c r="B282" s="201" t="s">
        <v>988</v>
      </c>
    </row>
    <row r="283" spans="1:2">
      <c r="A283" s="198" t="s">
        <v>900</v>
      </c>
      <c r="B283" s="201" t="s">
        <v>989</v>
      </c>
    </row>
    <row r="284" spans="1:2">
      <c r="A284" s="198" t="s">
        <v>901</v>
      </c>
      <c r="B284" s="201" t="s">
        <v>990</v>
      </c>
    </row>
    <row r="285" spans="1:2">
      <c r="A285" s="198" t="s">
        <v>902</v>
      </c>
      <c r="B285" s="201" t="s">
        <v>991</v>
      </c>
    </row>
    <row r="286" spans="1:2">
      <c r="A286" s="198" t="s">
        <v>903</v>
      </c>
      <c r="B286" s="201" t="s">
        <v>992</v>
      </c>
    </row>
    <row r="287" spans="1:2">
      <c r="A287" s="198" t="s">
        <v>904</v>
      </c>
      <c r="B287" s="201" t="s">
        <v>993</v>
      </c>
    </row>
    <row r="288" spans="1:2">
      <c r="A288" s="198" t="s">
        <v>905</v>
      </c>
      <c r="B288" s="201" t="s">
        <v>994</v>
      </c>
    </row>
    <row r="289" spans="1:2">
      <c r="A289" s="198" t="s">
        <v>906</v>
      </c>
      <c r="B289" s="201" t="s">
        <v>995</v>
      </c>
    </row>
    <row r="290" spans="1:2">
      <c r="A290" s="198" t="s">
        <v>907</v>
      </c>
      <c r="B290" s="201" t="s">
        <v>996</v>
      </c>
    </row>
    <row r="291" spans="1:2">
      <c r="A291" s="198" t="s">
        <v>191</v>
      </c>
      <c r="B291" s="201" t="s">
        <v>997</v>
      </c>
    </row>
    <row r="292" spans="1:2">
      <c r="A292" s="198" t="s">
        <v>214</v>
      </c>
      <c r="B292" s="201" t="s">
        <v>998</v>
      </c>
    </row>
    <row r="293" spans="1:2">
      <c r="A293" s="198" t="s">
        <v>908</v>
      </c>
      <c r="B293" s="201" t="s">
        <v>999</v>
      </c>
    </row>
    <row r="294" spans="1:2">
      <c r="A294" s="198" t="s">
        <v>909</v>
      </c>
      <c r="B294" s="201" t="s">
        <v>1000</v>
      </c>
    </row>
    <row r="295" spans="1:2">
      <c r="A295" s="198" t="s">
        <v>910</v>
      </c>
      <c r="B295" s="201" t="s">
        <v>1001</v>
      </c>
    </row>
    <row r="296" spans="1:2">
      <c r="A296" s="198" t="s">
        <v>911</v>
      </c>
      <c r="B296" s="201" t="s">
        <v>1002</v>
      </c>
    </row>
    <row r="297" spans="1:2">
      <c r="A297" s="198" t="s">
        <v>912</v>
      </c>
      <c r="B297" s="201" t="s">
        <v>1003</v>
      </c>
    </row>
    <row r="298" spans="1:2">
      <c r="A298" s="198" t="s">
        <v>211</v>
      </c>
      <c r="B298" s="201" t="s">
        <v>1004</v>
      </c>
    </row>
    <row r="299" spans="1:2">
      <c r="A299" s="198" t="s">
        <v>913</v>
      </c>
      <c r="B299" s="201" t="s">
        <v>1005</v>
      </c>
    </row>
    <row r="300" spans="1:2">
      <c r="A300" s="198" t="s">
        <v>914</v>
      </c>
      <c r="B300" s="201" t="s">
        <v>1006</v>
      </c>
    </row>
    <row r="301" spans="1:2">
      <c r="A301" s="198" t="s">
        <v>915</v>
      </c>
      <c r="B301" s="201" t="s">
        <v>1007</v>
      </c>
    </row>
    <row r="302" spans="1:2">
      <c r="A302" s="198" t="s">
        <v>916</v>
      </c>
      <c r="B302" s="201" t="s">
        <v>1008</v>
      </c>
    </row>
    <row r="303" spans="1:2">
      <c r="A303" s="198" t="s">
        <v>917</v>
      </c>
      <c r="B303" s="201" t="s">
        <v>1009</v>
      </c>
    </row>
    <row r="304" spans="1:2">
      <c r="A304" s="198" t="s">
        <v>918</v>
      </c>
      <c r="B304" s="201" t="s">
        <v>1010</v>
      </c>
    </row>
    <row r="305" spans="1:2">
      <c r="A305" s="198" t="s">
        <v>919</v>
      </c>
      <c r="B305" s="201" t="s">
        <v>1011</v>
      </c>
    </row>
    <row r="306" spans="1:2">
      <c r="A306" s="198" t="s">
        <v>920</v>
      </c>
      <c r="B306" s="201" t="s">
        <v>1064</v>
      </c>
    </row>
    <row r="307" spans="1:2">
      <c r="A307" s="198" t="s">
        <v>921</v>
      </c>
      <c r="B307" s="201" t="s">
        <v>1065</v>
      </c>
    </row>
    <row r="308" spans="1:2">
      <c r="A308" s="198" t="s">
        <v>922</v>
      </c>
      <c r="B308" s="201" t="s">
        <v>1012</v>
      </c>
    </row>
    <row r="309" spans="1:2">
      <c r="A309" s="198" t="s">
        <v>923</v>
      </c>
      <c r="B309" s="201" t="s">
        <v>1014</v>
      </c>
    </row>
    <row r="310" spans="1:2">
      <c r="A310" s="198" t="s">
        <v>924</v>
      </c>
      <c r="B310" s="201" t="s">
        <v>1013</v>
      </c>
    </row>
    <row r="311" spans="1:2">
      <c r="A311" s="198" t="s">
        <v>925</v>
      </c>
      <c r="B311" s="201" t="s">
        <v>1015</v>
      </c>
    </row>
    <row r="312" spans="1:2">
      <c r="A312" s="198" t="s">
        <v>926</v>
      </c>
      <c r="B312" s="201" t="s">
        <v>1016</v>
      </c>
    </row>
    <row r="313" spans="1:2">
      <c r="A313" s="198" t="s">
        <v>927</v>
      </c>
      <c r="B313" s="201" t="s">
        <v>1017</v>
      </c>
    </row>
    <row r="314" spans="1:2">
      <c r="A314" s="198" t="s">
        <v>928</v>
      </c>
      <c r="B314" s="201" t="s">
        <v>1019</v>
      </c>
    </row>
    <row r="315" spans="1:2">
      <c r="A315" s="198" t="s">
        <v>929</v>
      </c>
      <c r="B315" s="201" t="s">
        <v>1020</v>
      </c>
    </row>
    <row r="316" spans="1:2">
      <c r="A316" s="198" t="s">
        <v>930</v>
      </c>
      <c r="B316" s="201" t="s">
        <v>1021</v>
      </c>
    </row>
    <row r="317" spans="1:2">
      <c r="A317" s="198" t="s">
        <v>931</v>
      </c>
      <c r="B317" s="201" t="s">
        <v>1022</v>
      </c>
    </row>
    <row r="318" spans="1:2">
      <c r="A318" s="198" t="s">
        <v>932</v>
      </c>
      <c r="B318" s="201" t="s">
        <v>1023</v>
      </c>
    </row>
    <row r="319" spans="1:2">
      <c r="A319" s="198" t="s">
        <v>933</v>
      </c>
      <c r="B319" s="201" t="s">
        <v>1024</v>
      </c>
    </row>
    <row r="320" spans="1:2">
      <c r="A320" s="198" t="s">
        <v>247</v>
      </c>
      <c r="B320" s="201" t="s">
        <v>1025</v>
      </c>
    </row>
    <row r="321" spans="1:2">
      <c r="A321" s="198" t="s">
        <v>934</v>
      </c>
      <c r="B321" s="201" t="s">
        <v>1026</v>
      </c>
    </row>
    <row r="322" spans="1:2">
      <c r="A322" s="198" t="s">
        <v>935</v>
      </c>
      <c r="B322" s="201" t="s">
        <v>1027</v>
      </c>
    </row>
    <row r="323" spans="1:2">
      <c r="A323" s="198" t="s">
        <v>936</v>
      </c>
      <c r="B323" s="201" t="s">
        <v>1028</v>
      </c>
    </row>
    <row r="324" spans="1:2">
      <c r="A324" s="198" t="s">
        <v>937</v>
      </c>
      <c r="B324" s="201" t="s">
        <v>1029</v>
      </c>
    </row>
    <row r="325" spans="1:2">
      <c r="A325" s="198" t="s">
        <v>938</v>
      </c>
      <c r="B325" s="201" t="s">
        <v>1030</v>
      </c>
    </row>
    <row r="326" spans="1:2">
      <c r="A326" s="198" t="s">
        <v>939</v>
      </c>
      <c r="B326" s="201" t="s">
        <v>1031</v>
      </c>
    </row>
    <row r="327" spans="1:2">
      <c r="A327" s="198" t="s">
        <v>940</v>
      </c>
      <c r="B327" s="201" t="s">
        <v>1032</v>
      </c>
    </row>
    <row r="328" spans="1:2">
      <c r="A328" s="198" t="s">
        <v>941</v>
      </c>
      <c r="B328" s="201" t="s">
        <v>1033</v>
      </c>
    </row>
    <row r="329" spans="1:2">
      <c r="A329" s="198" t="s">
        <v>942</v>
      </c>
      <c r="B329" s="201" t="s">
        <v>1034</v>
      </c>
    </row>
    <row r="330" spans="1:2">
      <c r="A330" s="198" t="s">
        <v>943</v>
      </c>
      <c r="B330" s="201" t="s">
        <v>1035</v>
      </c>
    </row>
    <row r="331" spans="1:2">
      <c r="A331" s="198" t="s">
        <v>944</v>
      </c>
      <c r="B331" s="201" t="s">
        <v>1036</v>
      </c>
    </row>
    <row r="332" spans="1:2">
      <c r="A332" s="198" t="s">
        <v>945</v>
      </c>
      <c r="B332" s="201" t="s">
        <v>1037</v>
      </c>
    </row>
    <row r="333" spans="1:2">
      <c r="A333" s="198" t="s">
        <v>226</v>
      </c>
      <c r="B333" s="201" t="s">
        <v>1038</v>
      </c>
    </row>
    <row r="334" spans="1:2">
      <c r="A334" s="198" t="s">
        <v>946</v>
      </c>
      <c r="B334" s="201" t="s">
        <v>1039</v>
      </c>
    </row>
    <row r="335" spans="1:2">
      <c r="A335" s="198" t="s">
        <v>947</v>
      </c>
      <c r="B335" s="201" t="s">
        <v>1040</v>
      </c>
    </row>
    <row r="336" spans="1:2">
      <c r="A336" s="198" t="s">
        <v>948</v>
      </c>
      <c r="B336" s="201" t="s">
        <v>1041</v>
      </c>
    </row>
    <row r="337" spans="1:2">
      <c r="A337" s="198" t="s">
        <v>287</v>
      </c>
      <c r="B337" s="201" t="s">
        <v>1042</v>
      </c>
    </row>
    <row r="338" spans="1:2">
      <c r="A338" s="198" t="s">
        <v>949</v>
      </c>
      <c r="B338" s="201" t="s">
        <v>1044</v>
      </c>
    </row>
    <row r="339" spans="1:2">
      <c r="A339" s="198" t="s">
        <v>950</v>
      </c>
      <c r="B339" s="201" t="s">
        <v>1045</v>
      </c>
    </row>
    <row r="340" spans="1:2">
      <c r="A340" s="198" t="s">
        <v>951</v>
      </c>
      <c r="B340" s="201" t="s">
        <v>1043</v>
      </c>
    </row>
    <row r="341" spans="1:2">
      <c r="A341" s="198" t="s">
        <v>952</v>
      </c>
      <c r="B341" s="201" t="s">
        <v>1047</v>
      </c>
    </row>
    <row r="342" spans="1:2">
      <c r="A342" s="198" t="s">
        <v>953</v>
      </c>
      <c r="B342" s="201" t="s">
        <v>1048</v>
      </c>
    </row>
    <row r="343" spans="1:2">
      <c r="A343" s="198" t="s">
        <v>954</v>
      </c>
      <c r="B343" s="201" t="s">
        <v>1049</v>
      </c>
    </row>
    <row r="344" spans="1:2">
      <c r="A344" s="198" t="s">
        <v>955</v>
      </c>
      <c r="B344" s="201" t="s">
        <v>1050</v>
      </c>
    </row>
    <row r="345" spans="1:2">
      <c r="A345" s="198" t="s">
        <v>956</v>
      </c>
      <c r="B345" s="201" t="s">
        <v>1051</v>
      </c>
    </row>
    <row r="346" spans="1:2">
      <c r="A346" s="198" t="s">
        <v>957</v>
      </c>
      <c r="B346" s="201" t="s">
        <v>1052</v>
      </c>
    </row>
    <row r="347" spans="1:2">
      <c r="A347" s="198" t="s">
        <v>958</v>
      </c>
      <c r="B347" s="201" t="s">
        <v>1053</v>
      </c>
    </row>
    <row r="348" spans="1:2">
      <c r="A348" s="198" t="s">
        <v>959</v>
      </c>
      <c r="B348" s="201" t="s">
        <v>1054</v>
      </c>
    </row>
    <row r="349" spans="1:2">
      <c r="A349" s="198" t="s">
        <v>960</v>
      </c>
      <c r="B349" s="201" t="s">
        <v>1055</v>
      </c>
    </row>
    <row r="350" spans="1:2">
      <c r="A350" s="198" t="s">
        <v>961</v>
      </c>
      <c r="B350" s="201" t="s">
        <v>1056</v>
      </c>
    </row>
    <row r="351" spans="1:2">
      <c r="A351" s="198" t="s">
        <v>962</v>
      </c>
      <c r="B351" s="201" t="s">
        <v>1057</v>
      </c>
    </row>
    <row r="352" spans="1:2">
      <c r="A352" s="198" t="s">
        <v>963</v>
      </c>
      <c r="B352" s="201" t="s">
        <v>1058</v>
      </c>
    </row>
    <row r="353" spans="1:2">
      <c r="A353" s="198" t="s">
        <v>964</v>
      </c>
      <c r="B353" s="201" t="s">
        <v>1059</v>
      </c>
    </row>
    <row r="354" spans="1:2">
      <c r="A354" s="198" t="s">
        <v>965</v>
      </c>
      <c r="B354" s="201" t="s">
        <v>1060</v>
      </c>
    </row>
    <row r="355" spans="1:2">
      <c r="A355" s="198" t="s">
        <v>966</v>
      </c>
      <c r="B355" s="201" t="s">
        <v>1061</v>
      </c>
    </row>
    <row r="356" spans="1:2">
      <c r="A356" s="198" t="s">
        <v>967</v>
      </c>
      <c r="B356" s="201" t="s">
        <v>1062</v>
      </c>
    </row>
    <row r="357" spans="1:2">
      <c r="A357" s="198" t="s">
        <v>968</v>
      </c>
      <c r="B357" s="201" t="s">
        <v>1046</v>
      </c>
    </row>
    <row r="358" spans="1:2">
      <c r="A358" s="198" t="s">
        <v>969</v>
      </c>
      <c r="B358" s="201" t="s">
        <v>1018</v>
      </c>
    </row>
    <row r="359" spans="1:2" ht="25.8">
      <c r="A359" s="203" t="s">
        <v>186</v>
      </c>
      <c r="B359" s="201"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row>
    <row r="360" spans="1:2" ht="116.1">
      <c r="A360" s="203" t="s">
        <v>195</v>
      </c>
      <c r="B360" s="201"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row>
    <row r="361" spans="1:2" ht="77.400000000000006">
      <c r="A361" s="203" t="s">
        <v>221</v>
      </c>
      <c r="B361" s="201"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row>
    <row r="362" spans="1:2">
      <c r="A362" s="198" t="s">
        <v>233</v>
      </c>
      <c r="B362" s="201" t="str">
        <f>CONCATENATE(B285,"; ",B286)</f>
        <v>Track, review, approve or disapprove, and log changes to organizational systems.; Analyze the security impact of changes prior to implementation.</v>
      </c>
    </row>
    <row r="363" spans="1:2">
      <c r="A363" s="203" t="s">
        <v>240</v>
      </c>
      <c r="B363" s="201" t="str">
        <f>CONCATENATE(B251,";",B312)</f>
        <v>Control the flow of CUI in accordance with approved authorizations.;Protect (i.e., physically control and securely store) system media containing CUI, both paper and digital.</v>
      </c>
    </row>
    <row r="364" spans="1:2">
      <c r="A364" s="198" t="s">
        <v>244</v>
      </c>
      <c r="B364" s="201" t="str">
        <f>CONCATENATE(B267,";",B312)</f>
        <v>Encrypt CUI on mobile devices and mobile computing platforms.21;Protect (i.e., physically control and securely store) system media containing CUI, both paper and digital.</v>
      </c>
    </row>
    <row r="365" spans="1:2" ht="25.8">
      <c r="A365" s="198" t="s">
        <v>251</v>
      </c>
      <c r="B365" s="201" t="str">
        <f>CONCATENATE(B306,";",B307,";",B314)</f>
        <v>Perform maintenance on organizational systems.;Provide controls on the tools, techniques, mechanisms, and personnel used to conduct system maintenance.;Sanitize or destroy system media containing CUI before disposal or release for reuse.</v>
      </c>
    </row>
    <row r="366" spans="1:2">
      <c r="A366" s="198" t="s">
        <v>261</v>
      </c>
      <c r="B366" s="201" t="str">
        <f>CONCATENATE(B312,";",B313)</f>
        <v>Protect (i.e., physically control and securely store) system media containing CUI, both paper and digital.;Limit access to CUI on system media to authorized users.</v>
      </c>
    </row>
    <row r="367" spans="1:2" ht="38.700000000000003">
      <c r="A367" s="198" t="s">
        <v>269</v>
      </c>
      <c r="B367" s="201"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row>
    <row r="368" spans="1:2" ht="77.400000000000006">
      <c r="A368" s="203" t="s">
        <v>275</v>
      </c>
      <c r="B368" s="201"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row>
    <row r="369" spans="1:2" ht="25.8">
      <c r="A369" s="203" t="s">
        <v>279</v>
      </c>
      <c r="B369" s="201"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row>
    <row r="370" spans="1:2">
      <c r="A370" s="198" t="s">
        <v>283</v>
      </c>
      <c r="B370" s="201" t="str">
        <f>CONCATENATE(B321,";",B322)</f>
        <v>Screen individuals prior to authorizing access to organizational systems containing CUI.;Ensure that organizational systems containing CUI are protected during and after personnel actions such as terminations and transfers.</v>
      </c>
    </row>
    <row r="371" spans="1:2">
      <c r="A371" s="198" t="s">
        <v>290</v>
      </c>
      <c r="B371" s="201"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row>
    <row r="372" spans="1:2" ht="38.700000000000003">
      <c r="A372" s="203" t="s">
        <v>298</v>
      </c>
      <c r="B372" s="201" t="str">
        <f>CONCATENATE(B266,";",B306,";",B338)</f>
        <v>Control connection of mobile devices.;Perform maintenance on organizational systems.;Separate user functionality from system management functionality.</v>
      </c>
    </row>
    <row r="373" spans="1:2" ht="38.700000000000003">
      <c r="A373" s="203" t="s">
        <v>301</v>
      </c>
      <c r="B373" s="201"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row>
    <row r="374" spans="1:2">
      <c r="A374" s="194" t="s">
        <v>1211</v>
      </c>
      <c r="B374" s="195" t="s">
        <v>1212</v>
      </c>
    </row>
    <row r="375" spans="1:2">
      <c r="A375" s="194" t="s">
        <v>1213</v>
      </c>
      <c r="B375" s="195" t="s">
        <v>1214</v>
      </c>
    </row>
    <row r="376" spans="1:2">
      <c r="A376" s="194" t="s">
        <v>1215</v>
      </c>
      <c r="B376" s="195" t="s">
        <v>1216</v>
      </c>
    </row>
    <row r="377" spans="1:2">
      <c r="A377" s="194" t="s">
        <v>1217</v>
      </c>
      <c r="B377" s="195" t="s">
        <v>1218</v>
      </c>
    </row>
    <row r="378" spans="1:2">
      <c r="A378" s="194" t="s">
        <v>1219</v>
      </c>
      <c r="B378" s="195" t="s">
        <v>1220</v>
      </c>
    </row>
    <row r="379" spans="1:2">
      <c r="A379" s="194" t="s">
        <v>1221</v>
      </c>
      <c r="B379" s="195" t="s">
        <v>1222</v>
      </c>
    </row>
    <row r="380" spans="1:2">
      <c r="A380" s="194" t="s">
        <v>1105</v>
      </c>
      <c r="B380" s="195" t="s">
        <v>1107</v>
      </c>
    </row>
    <row r="381" spans="1:2">
      <c r="A381" s="194" t="s">
        <v>1223</v>
      </c>
      <c r="B381" s="195" t="s">
        <v>1224</v>
      </c>
    </row>
    <row r="382" spans="1:2">
      <c r="A382" s="194" t="s">
        <v>1225</v>
      </c>
      <c r="B382" s="195" t="s">
        <v>1226</v>
      </c>
    </row>
    <row r="383" spans="1:2">
      <c r="A383" s="194" t="s">
        <v>1227</v>
      </c>
      <c r="B383" s="195" t="s">
        <v>1228</v>
      </c>
    </row>
    <row r="384" spans="1:2">
      <c r="A384" s="194" t="s">
        <v>1229</v>
      </c>
      <c r="B384" s="195" t="s">
        <v>1230</v>
      </c>
    </row>
    <row r="385" spans="1:2">
      <c r="A385" s="194" t="s">
        <v>1231</v>
      </c>
      <c r="B385" s="195" t="s">
        <v>1232</v>
      </c>
    </row>
    <row r="386" spans="1:2">
      <c r="A386" s="194" t="s">
        <v>1233</v>
      </c>
      <c r="B386" s="195" t="s">
        <v>1234</v>
      </c>
    </row>
    <row r="387" spans="1:2">
      <c r="A387" s="194" t="s">
        <v>1235</v>
      </c>
      <c r="B387" s="195" t="s">
        <v>1674</v>
      </c>
    </row>
    <row r="388" spans="1:2">
      <c r="A388" s="194" t="s">
        <v>1236</v>
      </c>
      <c r="B388" s="204" t="s">
        <v>1066</v>
      </c>
    </row>
    <row r="389" spans="1:2">
      <c r="A389" s="194" t="s">
        <v>1237</v>
      </c>
      <c r="B389" s="195" t="s">
        <v>1674</v>
      </c>
    </row>
    <row r="390" spans="1:2">
      <c r="A390" s="194" t="s">
        <v>1238</v>
      </c>
      <c r="B390" s="195" t="s">
        <v>1239</v>
      </c>
    </row>
    <row r="391" spans="1:2">
      <c r="A391" s="194" t="s">
        <v>1240</v>
      </c>
      <c r="B391" s="195" t="s">
        <v>1241</v>
      </c>
    </row>
    <row r="392" spans="1:2">
      <c r="A392" s="194" t="s">
        <v>1242</v>
      </c>
      <c r="B392" s="195" t="s">
        <v>1243</v>
      </c>
    </row>
    <row r="393" spans="1:2">
      <c r="A393" s="194" t="s">
        <v>1244</v>
      </c>
      <c r="B393" s="195" t="s">
        <v>1245</v>
      </c>
    </row>
    <row r="394" spans="1:2">
      <c r="A394" s="194" t="s">
        <v>1108</v>
      </c>
      <c r="B394" s="195" t="s">
        <v>1109</v>
      </c>
    </row>
    <row r="395" spans="1:2">
      <c r="A395" s="194" t="s">
        <v>1246</v>
      </c>
      <c r="B395" s="195" t="s">
        <v>1247</v>
      </c>
    </row>
    <row r="396" spans="1:2">
      <c r="A396" s="194" t="s">
        <v>1248</v>
      </c>
      <c r="B396" s="195" t="s">
        <v>1249</v>
      </c>
    </row>
    <row r="397" spans="1:2">
      <c r="A397" s="194" t="s">
        <v>1250</v>
      </c>
      <c r="B397" s="195" t="s">
        <v>1251</v>
      </c>
    </row>
    <row r="398" spans="1:2">
      <c r="A398" s="194" t="s">
        <v>1252</v>
      </c>
      <c r="B398" s="195" t="s">
        <v>1253</v>
      </c>
    </row>
    <row r="399" spans="1:2">
      <c r="A399" s="194" t="s">
        <v>1254</v>
      </c>
      <c r="B399" s="195" t="s">
        <v>1255</v>
      </c>
    </row>
    <row r="400" spans="1:2">
      <c r="A400" s="194" t="s">
        <v>1256</v>
      </c>
      <c r="B400" s="195" t="s">
        <v>1257</v>
      </c>
    </row>
    <row r="401" spans="1:2">
      <c r="A401" s="194" t="s">
        <v>1258</v>
      </c>
      <c r="B401" s="204" t="s">
        <v>1067</v>
      </c>
    </row>
    <row r="402" spans="1:2">
      <c r="A402" s="194" t="s">
        <v>1259</v>
      </c>
      <c r="B402" s="195" t="s">
        <v>1260</v>
      </c>
    </row>
    <row r="403" spans="1:2">
      <c r="A403" s="194" t="s">
        <v>1261</v>
      </c>
      <c r="B403" s="195" t="s">
        <v>1262</v>
      </c>
    </row>
    <row r="404" spans="1:2">
      <c r="A404" s="194" t="s">
        <v>1263</v>
      </c>
      <c r="B404" s="195" t="s">
        <v>1264</v>
      </c>
    </row>
    <row r="405" spans="1:2">
      <c r="A405" s="194" t="s">
        <v>1265</v>
      </c>
      <c r="B405" s="195" t="s">
        <v>1674</v>
      </c>
    </row>
    <row r="406" spans="1:2">
      <c r="A406" s="194" t="s">
        <v>1266</v>
      </c>
      <c r="B406" s="204" t="s">
        <v>1068</v>
      </c>
    </row>
    <row r="407" spans="1:2">
      <c r="A407" s="194" t="s">
        <v>1267</v>
      </c>
      <c r="B407" s="195" t="s">
        <v>1268</v>
      </c>
    </row>
    <row r="408" spans="1:2">
      <c r="A408" s="194" t="s">
        <v>1104</v>
      </c>
      <c r="B408" s="195" t="s">
        <v>1106</v>
      </c>
    </row>
    <row r="409" spans="1:2">
      <c r="A409" s="194" t="s">
        <v>1269</v>
      </c>
      <c r="B409" s="195" t="s">
        <v>1270</v>
      </c>
    </row>
    <row r="410" spans="1:2">
      <c r="A410" s="194" t="s">
        <v>1271</v>
      </c>
      <c r="B410" s="195" t="s">
        <v>1272</v>
      </c>
    </row>
    <row r="411" spans="1:2">
      <c r="A411" s="194" t="s">
        <v>1273</v>
      </c>
      <c r="B411" s="195" t="s">
        <v>1274</v>
      </c>
    </row>
    <row r="412" spans="1:2">
      <c r="A412" s="194" t="s">
        <v>1275</v>
      </c>
      <c r="B412" s="195" t="s">
        <v>1276</v>
      </c>
    </row>
    <row r="413" spans="1:2">
      <c r="A413" s="194" t="s">
        <v>1277</v>
      </c>
      <c r="B413" s="195" t="s">
        <v>1278</v>
      </c>
    </row>
    <row r="414" spans="1:2">
      <c r="A414" s="194" t="s">
        <v>1279</v>
      </c>
      <c r="B414" s="195" t="s">
        <v>1280</v>
      </c>
    </row>
    <row r="415" spans="1:2">
      <c r="A415" s="194" t="s">
        <v>1281</v>
      </c>
      <c r="B415" s="195" t="s">
        <v>1282</v>
      </c>
    </row>
    <row r="416" spans="1:2">
      <c r="A416" s="194" t="s">
        <v>1283</v>
      </c>
      <c r="B416" s="195" t="s">
        <v>1284</v>
      </c>
    </row>
    <row r="417" spans="1:2">
      <c r="A417" s="194" t="s">
        <v>1285</v>
      </c>
      <c r="B417" s="195" t="s">
        <v>1286</v>
      </c>
    </row>
    <row r="418" spans="1:2">
      <c r="A418" s="194" t="s">
        <v>1287</v>
      </c>
      <c r="B418" s="195" t="s">
        <v>1288</v>
      </c>
    </row>
    <row r="419" spans="1:2">
      <c r="A419" s="194" t="s">
        <v>1289</v>
      </c>
      <c r="B419" s="195" t="s">
        <v>1290</v>
      </c>
    </row>
    <row r="420" spans="1:2">
      <c r="A420" s="194" t="s">
        <v>1291</v>
      </c>
      <c r="B420" s="195" t="s">
        <v>1292</v>
      </c>
    </row>
    <row r="421" spans="1:2">
      <c r="A421" s="194" t="s">
        <v>1293</v>
      </c>
      <c r="B421" s="195" t="s">
        <v>1294</v>
      </c>
    </row>
    <row r="422" spans="1:2">
      <c r="A422" s="194" t="s">
        <v>1295</v>
      </c>
      <c r="B422" s="195" t="s">
        <v>1296</v>
      </c>
    </row>
    <row r="423" spans="1:2">
      <c r="A423" s="194" t="s">
        <v>1297</v>
      </c>
      <c r="B423" s="204" t="s">
        <v>1069</v>
      </c>
    </row>
    <row r="424" spans="1:2">
      <c r="A424" s="194" t="s">
        <v>1298</v>
      </c>
      <c r="B424" s="195" t="s">
        <v>1299</v>
      </c>
    </row>
    <row r="425" spans="1:2">
      <c r="A425" s="194" t="s">
        <v>1300</v>
      </c>
      <c r="B425" s="195" t="s">
        <v>1301</v>
      </c>
    </row>
    <row r="426" spans="1:2">
      <c r="A426" s="194" t="s">
        <v>1302</v>
      </c>
      <c r="B426" s="195" t="s">
        <v>1674</v>
      </c>
    </row>
    <row r="427" spans="1:2">
      <c r="A427" s="194" t="s">
        <v>1303</v>
      </c>
      <c r="B427" s="195" t="s">
        <v>1304</v>
      </c>
    </row>
    <row r="428" spans="1:2">
      <c r="A428" s="194" t="s">
        <v>1305</v>
      </c>
      <c r="B428" s="195" t="s">
        <v>1306</v>
      </c>
    </row>
    <row r="429" spans="1:2">
      <c r="A429" s="194" t="s">
        <v>1307</v>
      </c>
      <c r="B429" s="195" t="s">
        <v>1308</v>
      </c>
    </row>
    <row r="430" spans="1:2">
      <c r="A430" s="194" t="s">
        <v>1309</v>
      </c>
      <c r="B430" s="195" t="s">
        <v>1310</v>
      </c>
    </row>
    <row r="431" spans="1:2">
      <c r="A431" s="194" t="s">
        <v>1311</v>
      </c>
      <c r="B431" s="195" t="s">
        <v>1312</v>
      </c>
    </row>
    <row r="432" spans="1:2">
      <c r="A432" s="194" t="s">
        <v>1313</v>
      </c>
      <c r="B432" s="204" t="s">
        <v>1070</v>
      </c>
    </row>
    <row r="433" spans="1:2">
      <c r="A433" s="194" t="s">
        <v>1314</v>
      </c>
      <c r="B433" s="195" t="s">
        <v>1315</v>
      </c>
    </row>
    <row r="434" spans="1:2">
      <c r="A434" s="194" t="s">
        <v>1316</v>
      </c>
      <c r="B434" s="195" t="s">
        <v>1317</v>
      </c>
    </row>
    <row r="435" spans="1:2">
      <c r="A435" s="194" t="s">
        <v>1318</v>
      </c>
      <c r="B435" s="195" t="s">
        <v>1319</v>
      </c>
    </row>
    <row r="436" spans="1:2">
      <c r="A436" s="194" t="s">
        <v>1320</v>
      </c>
      <c r="B436" s="195" t="s">
        <v>1321</v>
      </c>
    </row>
    <row r="437" spans="1:2">
      <c r="A437" s="194" t="s">
        <v>1322</v>
      </c>
      <c r="B437" s="195" t="s">
        <v>1323</v>
      </c>
    </row>
    <row r="438" spans="1:2">
      <c r="A438" s="194" t="s">
        <v>1324</v>
      </c>
      <c r="B438" s="195" t="s">
        <v>1325</v>
      </c>
    </row>
    <row r="439" spans="1:2">
      <c r="A439" s="194" t="s">
        <v>1326</v>
      </c>
      <c r="B439" s="195" t="s">
        <v>1327</v>
      </c>
    </row>
    <row r="440" spans="1:2">
      <c r="A440" s="194" t="s">
        <v>1328</v>
      </c>
      <c r="B440" s="195" t="s">
        <v>1329</v>
      </c>
    </row>
    <row r="441" spans="1:2">
      <c r="A441" s="194" t="s">
        <v>1330</v>
      </c>
      <c r="B441" s="195" t="s">
        <v>1331</v>
      </c>
    </row>
    <row r="442" spans="1:2">
      <c r="A442" s="194" t="s">
        <v>1332</v>
      </c>
      <c r="B442" s="195" t="s">
        <v>1333</v>
      </c>
    </row>
    <row r="443" spans="1:2">
      <c r="A443" s="194" t="s">
        <v>1334</v>
      </c>
      <c r="B443" s="204" t="s">
        <v>1071</v>
      </c>
    </row>
    <row r="444" spans="1:2">
      <c r="A444" s="194" t="s">
        <v>1335</v>
      </c>
      <c r="B444" s="195" t="s">
        <v>1336</v>
      </c>
    </row>
    <row r="445" spans="1:2">
      <c r="A445" s="194" t="s">
        <v>1337</v>
      </c>
      <c r="B445" s="195" t="s">
        <v>1338</v>
      </c>
    </row>
    <row r="446" spans="1:2">
      <c r="A446" s="194" t="s">
        <v>1339</v>
      </c>
      <c r="B446" s="195" t="s">
        <v>1340</v>
      </c>
    </row>
    <row r="447" spans="1:2">
      <c r="A447" s="194" t="s">
        <v>1341</v>
      </c>
      <c r="B447" s="195" t="s">
        <v>1674</v>
      </c>
    </row>
    <row r="448" spans="1:2">
      <c r="A448" s="194" t="s">
        <v>1342</v>
      </c>
      <c r="B448" s="195" t="s">
        <v>1343</v>
      </c>
    </row>
    <row r="449" spans="1:2">
      <c r="A449" s="194" t="s">
        <v>1344</v>
      </c>
      <c r="B449" s="195" t="s">
        <v>1345</v>
      </c>
    </row>
    <row r="450" spans="1:2">
      <c r="A450" s="194" t="s">
        <v>1346</v>
      </c>
      <c r="B450" s="195" t="s">
        <v>1347</v>
      </c>
    </row>
    <row r="451" spans="1:2">
      <c r="A451" s="194" t="s">
        <v>1348</v>
      </c>
      <c r="B451" s="195" t="s">
        <v>1349</v>
      </c>
    </row>
    <row r="452" spans="1:2">
      <c r="A452" s="194" t="s">
        <v>1350</v>
      </c>
      <c r="B452" s="204" t="s">
        <v>1072</v>
      </c>
    </row>
    <row r="453" spans="1:2">
      <c r="A453" s="194" t="s">
        <v>1351</v>
      </c>
      <c r="B453" s="195" t="s">
        <v>1352</v>
      </c>
    </row>
    <row r="454" spans="1:2">
      <c r="A454" s="194" t="s">
        <v>1353</v>
      </c>
      <c r="B454" s="195" t="s">
        <v>1354</v>
      </c>
    </row>
    <row r="455" spans="1:2">
      <c r="A455" s="194" t="s">
        <v>1355</v>
      </c>
      <c r="B455" s="195" t="s">
        <v>1356</v>
      </c>
    </row>
    <row r="456" spans="1:2">
      <c r="A456" s="194" t="s">
        <v>1357</v>
      </c>
      <c r="B456" s="204" t="s">
        <v>1073</v>
      </c>
    </row>
    <row r="457" spans="1:2">
      <c r="A457" s="194" t="s">
        <v>1358</v>
      </c>
      <c r="B457" s="204" t="s">
        <v>1074</v>
      </c>
    </row>
    <row r="458" spans="1:2">
      <c r="A458" s="194" t="s">
        <v>1359</v>
      </c>
      <c r="B458" s="195" t="s">
        <v>1360</v>
      </c>
    </row>
    <row r="459" spans="1:2">
      <c r="A459" s="194" t="s">
        <v>1361</v>
      </c>
      <c r="B459" s="195" t="s">
        <v>1362</v>
      </c>
    </row>
    <row r="460" spans="1:2">
      <c r="A460" s="194" t="s">
        <v>1363</v>
      </c>
      <c r="B460" s="195" t="s">
        <v>1364</v>
      </c>
    </row>
    <row r="461" spans="1:2">
      <c r="A461" s="199" t="s">
        <v>212</v>
      </c>
      <c r="B461" s="201" t="s">
        <v>1103</v>
      </c>
    </row>
    <row r="462" spans="1:2">
      <c r="A462" s="194" t="s">
        <v>1365</v>
      </c>
      <c r="B462" s="195" t="s">
        <v>1366</v>
      </c>
    </row>
    <row r="463" spans="1:2">
      <c r="A463" s="194" t="s">
        <v>1367</v>
      </c>
      <c r="B463" s="195" t="s">
        <v>1368</v>
      </c>
    </row>
    <row r="464" spans="1:2">
      <c r="A464" s="194" t="s">
        <v>1369</v>
      </c>
      <c r="B464" s="195" t="s">
        <v>1370</v>
      </c>
    </row>
    <row r="465" spans="1:2">
      <c r="A465" s="194" t="s">
        <v>1371</v>
      </c>
      <c r="B465" s="195" t="s">
        <v>1372</v>
      </c>
    </row>
    <row r="466" spans="1:2">
      <c r="A466" s="194" t="s">
        <v>1373</v>
      </c>
      <c r="B466" s="195" t="s">
        <v>1374</v>
      </c>
    </row>
    <row r="467" spans="1:2">
      <c r="A467" s="194" t="s">
        <v>1375</v>
      </c>
      <c r="B467" s="195" t="s">
        <v>1376</v>
      </c>
    </row>
    <row r="468" spans="1:2">
      <c r="A468" s="194" t="s">
        <v>1377</v>
      </c>
      <c r="B468" s="195" t="s">
        <v>1378</v>
      </c>
    </row>
    <row r="469" spans="1:2">
      <c r="A469" s="194" t="s">
        <v>1379</v>
      </c>
      <c r="B469" s="195" t="s">
        <v>1380</v>
      </c>
    </row>
    <row r="470" spans="1:2">
      <c r="A470" s="194" t="s">
        <v>1381</v>
      </c>
      <c r="B470" s="195" t="s">
        <v>1382</v>
      </c>
    </row>
    <row r="471" spans="1:2">
      <c r="A471" s="194" t="s">
        <v>1383</v>
      </c>
      <c r="B471" s="195" t="s">
        <v>1384</v>
      </c>
    </row>
    <row r="472" spans="1:2">
      <c r="A472" s="194" t="s">
        <v>1385</v>
      </c>
      <c r="B472" s="195" t="s">
        <v>1386</v>
      </c>
    </row>
    <row r="473" spans="1:2">
      <c r="A473" s="194" t="s">
        <v>1387</v>
      </c>
      <c r="B473" s="195" t="s">
        <v>1388</v>
      </c>
    </row>
    <row r="474" spans="1:2">
      <c r="A474" s="194" t="s">
        <v>1389</v>
      </c>
      <c r="B474" s="195" t="s">
        <v>1390</v>
      </c>
    </row>
    <row r="475" spans="1:2">
      <c r="A475" s="194" t="s">
        <v>1391</v>
      </c>
      <c r="B475" s="195" t="s">
        <v>1392</v>
      </c>
    </row>
    <row r="476" spans="1:2">
      <c r="A476" s="194" t="s">
        <v>1393</v>
      </c>
      <c r="B476" s="195" t="s">
        <v>1394</v>
      </c>
    </row>
    <row r="477" spans="1:2">
      <c r="A477" s="194" t="s">
        <v>1395</v>
      </c>
      <c r="B477" s="204" t="s">
        <v>1075</v>
      </c>
    </row>
    <row r="478" spans="1:2">
      <c r="A478" s="194" t="s">
        <v>1396</v>
      </c>
      <c r="B478" s="195" t="s">
        <v>1397</v>
      </c>
    </row>
    <row r="479" spans="1:2">
      <c r="A479" s="194" t="s">
        <v>1398</v>
      </c>
      <c r="B479" s="195" t="s">
        <v>1399</v>
      </c>
    </row>
    <row r="480" spans="1:2">
      <c r="A480" s="194" t="s">
        <v>1400</v>
      </c>
      <c r="B480" s="195" t="s">
        <v>1401</v>
      </c>
    </row>
    <row r="481" spans="1:2">
      <c r="A481" s="194" t="s">
        <v>1402</v>
      </c>
      <c r="B481" s="195" t="s">
        <v>1403</v>
      </c>
    </row>
    <row r="482" spans="1:2">
      <c r="A482" s="194" t="s">
        <v>1404</v>
      </c>
      <c r="B482" s="195" t="s">
        <v>1405</v>
      </c>
    </row>
    <row r="483" spans="1:2">
      <c r="A483" s="194" t="s">
        <v>1406</v>
      </c>
      <c r="B483" s="195" t="s">
        <v>1407</v>
      </c>
    </row>
    <row r="484" spans="1:2">
      <c r="A484" s="194" t="s">
        <v>1408</v>
      </c>
      <c r="B484" s="195" t="s">
        <v>1409</v>
      </c>
    </row>
    <row r="485" spans="1:2">
      <c r="A485" s="194" t="s">
        <v>1410</v>
      </c>
      <c r="B485" s="195" t="s">
        <v>1411</v>
      </c>
    </row>
    <row r="486" spans="1:2">
      <c r="A486" s="194" t="s">
        <v>1412</v>
      </c>
      <c r="B486" s="195" t="s">
        <v>1413</v>
      </c>
    </row>
    <row r="487" spans="1:2">
      <c r="A487" s="194" t="s">
        <v>1414</v>
      </c>
      <c r="B487" s="195" t="s">
        <v>1415</v>
      </c>
    </row>
    <row r="488" spans="1:2">
      <c r="A488" s="194" t="s">
        <v>1416</v>
      </c>
      <c r="B488" s="195" t="s">
        <v>1417</v>
      </c>
    </row>
    <row r="489" spans="1:2">
      <c r="A489" s="194" t="s">
        <v>1418</v>
      </c>
      <c r="B489" s="195" t="s">
        <v>1419</v>
      </c>
    </row>
    <row r="490" spans="1:2">
      <c r="A490" s="194" t="s">
        <v>1420</v>
      </c>
      <c r="B490" s="195" t="s">
        <v>1421</v>
      </c>
    </row>
    <row r="491" spans="1:2">
      <c r="A491" s="194" t="s">
        <v>1422</v>
      </c>
      <c r="B491" s="195" t="s">
        <v>1423</v>
      </c>
    </row>
    <row r="492" spans="1:2">
      <c r="A492" s="194" t="s">
        <v>1424</v>
      </c>
      <c r="B492" s="204" t="s">
        <v>1076</v>
      </c>
    </row>
    <row r="493" spans="1:2">
      <c r="A493" s="194" t="s">
        <v>1425</v>
      </c>
      <c r="B493" s="195" t="s">
        <v>1426</v>
      </c>
    </row>
    <row r="494" spans="1:2">
      <c r="A494" s="194" t="s">
        <v>1427</v>
      </c>
      <c r="B494" s="195" t="s">
        <v>1428</v>
      </c>
    </row>
    <row r="495" spans="1:2">
      <c r="A495" s="194" t="s">
        <v>1429</v>
      </c>
      <c r="B495" s="195" t="s">
        <v>1430</v>
      </c>
    </row>
    <row r="496" spans="1:2">
      <c r="A496" s="194" t="s">
        <v>1431</v>
      </c>
      <c r="B496" s="195" t="s">
        <v>1432</v>
      </c>
    </row>
    <row r="497" spans="1:2">
      <c r="A497" s="194" t="s">
        <v>1433</v>
      </c>
      <c r="B497" s="195" t="s">
        <v>1434</v>
      </c>
    </row>
    <row r="498" spans="1:2">
      <c r="A498" s="194" t="s">
        <v>1435</v>
      </c>
      <c r="B498" s="195" t="s">
        <v>1674</v>
      </c>
    </row>
    <row r="499" spans="1:2">
      <c r="A499" s="194" t="s">
        <v>1436</v>
      </c>
      <c r="B499" s="195" t="s">
        <v>1437</v>
      </c>
    </row>
    <row r="500" spans="1:2">
      <c r="A500" s="194" t="s">
        <v>1438</v>
      </c>
      <c r="B500" s="195" t="s">
        <v>1439</v>
      </c>
    </row>
    <row r="501" spans="1:2">
      <c r="A501" s="194" t="s">
        <v>1440</v>
      </c>
      <c r="B501" s="195" t="s">
        <v>1441</v>
      </c>
    </row>
    <row r="502" spans="1:2">
      <c r="A502" s="194" t="s">
        <v>1442</v>
      </c>
      <c r="B502" s="195" t="s">
        <v>1443</v>
      </c>
    </row>
    <row r="503" spans="1:2">
      <c r="A503" s="194" t="s">
        <v>1444</v>
      </c>
      <c r="B503" s="195" t="s">
        <v>1445</v>
      </c>
    </row>
    <row r="504" spans="1:2">
      <c r="A504" s="194" t="s">
        <v>1446</v>
      </c>
      <c r="B504" s="195" t="s">
        <v>1447</v>
      </c>
    </row>
    <row r="505" spans="1:2">
      <c r="A505" s="194" t="s">
        <v>1448</v>
      </c>
      <c r="B505" s="195" t="s">
        <v>1449</v>
      </c>
    </row>
    <row r="506" spans="1:2">
      <c r="A506" s="194" t="s">
        <v>1450</v>
      </c>
      <c r="B506" s="195" t="s">
        <v>1451</v>
      </c>
    </row>
    <row r="507" spans="1:2">
      <c r="A507" s="194" t="s">
        <v>1452</v>
      </c>
      <c r="B507" s="195" t="s">
        <v>1453</v>
      </c>
    </row>
    <row r="508" spans="1:2">
      <c r="A508" s="194" t="s">
        <v>1454</v>
      </c>
      <c r="B508" s="195" t="s">
        <v>1455</v>
      </c>
    </row>
    <row r="509" spans="1:2">
      <c r="A509" s="194" t="s">
        <v>1456</v>
      </c>
      <c r="B509" s="195" t="s">
        <v>1457</v>
      </c>
    </row>
    <row r="510" spans="1:2">
      <c r="A510" s="194" t="s">
        <v>1458</v>
      </c>
      <c r="B510" s="195" t="s">
        <v>1459</v>
      </c>
    </row>
    <row r="511" spans="1:2">
      <c r="A511" s="194" t="s">
        <v>1460</v>
      </c>
      <c r="B511" s="195" t="s">
        <v>1461</v>
      </c>
    </row>
    <row r="512" spans="1:2">
      <c r="A512" s="194" t="s">
        <v>1462</v>
      </c>
      <c r="B512" s="195" t="s">
        <v>1463</v>
      </c>
    </row>
    <row r="513" spans="1:2">
      <c r="A513" s="194" t="s">
        <v>1464</v>
      </c>
      <c r="B513" s="195" t="s">
        <v>1465</v>
      </c>
    </row>
    <row r="514" spans="1:2">
      <c r="A514" s="194" t="s">
        <v>1466</v>
      </c>
      <c r="B514" s="195" t="s">
        <v>1674</v>
      </c>
    </row>
    <row r="515" spans="1:2">
      <c r="A515" s="194" t="s">
        <v>1467</v>
      </c>
      <c r="B515" s="195" t="s">
        <v>1468</v>
      </c>
    </row>
    <row r="516" spans="1:2">
      <c r="A516" s="194" t="s">
        <v>1469</v>
      </c>
      <c r="B516" s="195" t="s">
        <v>1674</v>
      </c>
    </row>
    <row r="517" spans="1:2">
      <c r="A517" s="194" t="s">
        <v>1470</v>
      </c>
      <c r="B517" s="195" t="s">
        <v>1674</v>
      </c>
    </row>
    <row r="518" spans="1:2">
      <c r="A518" s="194" t="s">
        <v>1471</v>
      </c>
      <c r="B518" s="195" t="s">
        <v>1472</v>
      </c>
    </row>
    <row r="519" spans="1:2">
      <c r="A519" s="194" t="s">
        <v>1473</v>
      </c>
      <c r="B519" s="195" t="s">
        <v>1474</v>
      </c>
    </row>
    <row r="520" spans="1:2">
      <c r="A520" s="194" t="s">
        <v>1475</v>
      </c>
      <c r="B520" s="195" t="s">
        <v>1476</v>
      </c>
    </row>
    <row r="521" spans="1:2">
      <c r="A521" s="194" t="s">
        <v>1477</v>
      </c>
      <c r="B521" s="195" t="s">
        <v>1478</v>
      </c>
    </row>
    <row r="522" spans="1:2">
      <c r="A522" s="194" t="s">
        <v>1479</v>
      </c>
      <c r="B522" s="195" t="s">
        <v>1480</v>
      </c>
    </row>
    <row r="523" spans="1:2">
      <c r="A523" s="194" t="s">
        <v>1481</v>
      </c>
      <c r="B523" s="195" t="s">
        <v>1482</v>
      </c>
    </row>
    <row r="524" spans="1:2">
      <c r="A524" s="194" t="s">
        <v>1483</v>
      </c>
      <c r="B524" s="195" t="s">
        <v>1484</v>
      </c>
    </row>
    <row r="525" spans="1:2">
      <c r="A525" s="194" t="s">
        <v>1485</v>
      </c>
      <c r="B525" s="195" t="s">
        <v>1486</v>
      </c>
    </row>
    <row r="526" spans="1:2">
      <c r="A526" s="194" t="s">
        <v>1487</v>
      </c>
      <c r="B526" s="195" t="s">
        <v>1488</v>
      </c>
    </row>
    <row r="527" spans="1:2">
      <c r="A527" s="194" t="s">
        <v>1489</v>
      </c>
      <c r="B527" s="195" t="s">
        <v>1490</v>
      </c>
    </row>
    <row r="528" spans="1:2">
      <c r="A528" s="194" t="s">
        <v>1491</v>
      </c>
      <c r="B528" s="195" t="s">
        <v>1492</v>
      </c>
    </row>
    <row r="529" spans="1:2">
      <c r="A529" s="194" t="s">
        <v>1493</v>
      </c>
      <c r="B529" s="195" t="s">
        <v>1494</v>
      </c>
    </row>
    <row r="530" spans="1:2">
      <c r="A530" s="194" t="s">
        <v>1495</v>
      </c>
      <c r="B530" s="195" t="s">
        <v>1496</v>
      </c>
    </row>
    <row r="531" spans="1:2">
      <c r="A531" s="194" t="s">
        <v>1497</v>
      </c>
      <c r="B531" s="195" t="s">
        <v>1498</v>
      </c>
    </row>
    <row r="532" spans="1:2">
      <c r="A532" s="194" t="s">
        <v>1499</v>
      </c>
      <c r="B532" s="195" t="s">
        <v>1674</v>
      </c>
    </row>
    <row r="533" spans="1:2">
      <c r="A533" s="194" t="s">
        <v>1500</v>
      </c>
      <c r="B533" s="195" t="s">
        <v>1501</v>
      </c>
    </row>
    <row r="534" spans="1:2">
      <c r="A534" s="194" t="s">
        <v>1502</v>
      </c>
      <c r="B534" s="204" t="s">
        <v>1077</v>
      </c>
    </row>
    <row r="535" spans="1:2">
      <c r="A535" s="194" t="s">
        <v>1503</v>
      </c>
      <c r="B535" s="204" t="s">
        <v>1078</v>
      </c>
    </row>
    <row r="536" spans="1:2">
      <c r="A536" s="194" t="s">
        <v>1504</v>
      </c>
      <c r="B536" s="195" t="s">
        <v>1505</v>
      </c>
    </row>
    <row r="537" spans="1:2">
      <c r="A537" s="194" t="s">
        <v>1506</v>
      </c>
      <c r="B537" s="195" t="s">
        <v>1507</v>
      </c>
    </row>
    <row r="538" spans="1:2">
      <c r="A538" s="194" t="s">
        <v>1508</v>
      </c>
      <c r="B538" s="195" t="s">
        <v>1509</v>
      </c>
    </row>
    <row r="539" spans="1:2">
      <c r="A539" s="194" t="s">
        <v>1510</v>
      </c>
      <c r="B539" s="195" t="s">
        <v>1511</v>
      </c>
    </row>
    <row r="540" spans="1:2">
      <c r="A540" s="194" t="s">
        <v>1512</v>
      </c>
      <c r="B540" s="195" t="s">
        <v>1674</v>
      </c>
    </row>
    <row r="541" spans="1:2">
      <c r="A541" s="194" t="s">
        <v>1513</v>
      </c>
      <c r="B541" s="195" t="s">
        <v>1674</v>
      </c>
    </row>
    <row r="542" spans="1:2">
      <c r="A542" s="194" t="s">
        <v>1514</v>
      </c>
      <c r="B542" s="195" t="s">
        <v>1515</v>
      </c>
    </row>
    <row r="543" spans="1:2">
      <c r="A543" s="194" t="s">
        <v>1516</v>
      </c>
      <c r="B543" s="195" t="s">
        <v>1517</v>
      </c>
    </row>
    <row r="544" spans="1:2">
      <c r="A544" s="194" t="s">
        <v>1518</v>
      </c>
      <c r="B544" s="195" t="s">
        <v>1519</v>
      </c>
    </row>
    <row r="545" spans="1:2">
      <c r="A545" s="194" t="s">
        <v>1520</v>
      </c>
      <c r="B545" s="195" t="s">
        <v>1521</v>
      </c>
    </row>
    <row r="546" spans="1:2">
      <c r="A546" s="194" t="s">
        <v>1522</v>
      </c>
      <c r="B546" s="195" t="s">
        <v>1523</v>
      </c>
    </row>
    <row r="547" spans="1:2">
      <c r="A547" s="194" t="s">
        <v>1524</v>
      </c>
      <c r="B547" s="195" t="s">
        <v>1525</v>
      </c>
    </row>
    <row r="548" spans="1:2">
      <c r="A548" s="194" t="s">
        <v>1526</v>
      </c>
      <c r="B548" s="195" t="s">
        <v>1527</v>
      </c>
    </row>
    <row r="549" spans="1:2">
      <c r="A549" s="194" t="s">
        <v>1528</v>
      </c>
      <c r="B549" s="204" t="s">
        <v>1079</v>
      </c>
    </row>
    <row r="550" spans="1:2">
      <c r="A550" s="194" t="s">
        <v>1529</v>
      </c>
      <c r="B550" s="195" t="s">
        <v>1530</v>
      </c>
    </row>
    <row r="551" spans="1:2">
      <c r="A551" s="194" t="s">
        <v>1531</v>
      </c>
      <c r="B551" s="195" t="s">
        <v>1532</v>
      </c>
    </row>
    <row r="552" spans="1:2">
      <c r="A552" s="194" t="s">
        <v>1533</v>
      </c>
      <c r="B552" s="195" t="s">
        <v>1534</v>
      </c>
    </row>
    <row r="553" spans="1:2">
      <c r="A553" s="194" t="s">
        <v>1535</v>
      </c>
      <c r="B553" s="195" t="s">
        <v>1536</v>
      </c>
    </row>
    <row r="554" spans="1:2">
      <c r="A554" s="194" t="s">
        <v>1537</v>
      </c>
      <c r="B554" s="204" t="s">
        <v>1080</v>
      </c>
    </row>
    <row r="555" spans="1:2">
      <c r="A555" s="194" t="s">
        <v>1538</v>
      </c>
      <c r="B555" s="195" t="s">
        <v>1539</v>
      </c>
    </row>
    <row r="556" spans="1:2">
      <c r="A556" s="194" t="s">
        <v>1540</v>
      </c>
      <c r="B556" s="195" t="s">
        <v>1541</v>
      </c>
    </row>
    <row r="557" spans="1:2">
      <c r="A557" s="194" t="s">
        <v>1542</v>
      </c>
      <c r="B557" s="204" t="s">
        <v>1081</v>
      </c>
    </row>
    <row r="558" spans="1:2">
      <c r="A558" s="194" t="s">
        <v>1543</v>
      </c>
      <c r="B558" s="195" t="s">
        <v>1544</v>
      </c>
    </row>
    <row r="559" spans="1:2">
      <c r="A559" s="194" t="s">
        <v>1545</v>
      </c>
      <c r="B559" s="195" t="s">
        <v>1546</v>
      </c>
    </row>
    <row r="560" spans="1:2">
      <c r="A560" s="194" t="s">
        <v>1547</v>
      </c>
      <c r="B560" s="195" t="s">
        <v>1548</v>
      </c>
    </row>
    <row r="561" spans="1:2">
      <c r="A561" s="194" t="s">
        <v>1549</v>
      </c>
      <c r="B561" s="195" t="s">
        <v>1550</v>
      </c>
    </row>
    <row r="562" spans="1:2">
      <c r="A562" s="194" t="s">
        <v>1551</v>
      </c>
      <c r="B562" s="195" t="s">
        <v>1552</v>
      </c>
    </row>
    <row r="563" spans="1:2">
      <c r="A563" s="194" t="s">
        <v>1553</v>
      </c>
      <c r="B563" s="195" t="s">
        <v>1554</v>
      </c>
    </row>
    <row r="564" spans="1:2">
      <c r="A564" s="194" t="s">
        <v>1555</v>
      </c>
      <c r="B564" s="195" t="s">
        <v>1556</v>
      </c>
    </row>
    <row r="565" spans="1:2">
      <c r="A565" s="194" t="s">
        <v>1557</v>
      </c>
      <c r="B565" s="195" t="s">
        <v>1674</v>
      </c>
    </row>
    <row r="566" spans="1:2">
      <c r="A566" s="194" t="s">
        <v>1558</v>
      </c>
      <c r="B566" s="195" t="s">
        <v>1559</v>
      </c>
    </row>
    <row r="567" spans="1:2">
      <c r="A567" s="194" t="s">
        <v>1560</v>
      </c>
      <c r="B567" s="195" t="s">
        <v>1561</v>
      </c>
    </row>
    <row r="568" spans="1:2">
      <c r="A568" s="194" t="s">
        <v>1562</v>
      </c>
      <c r="B568" s="204" t="s">
        <v>1082</v>
      </c>
    </row>
    <row r="569" spans="1:2">
      <c r="A569" s="194" t="s">
        <v>1563</v>
      </c>
      <c r="B569" s="195" t="s">
        <v>1564</v>
      </c>
    </row>
    <row r="570" spans="1:2">
      <c r="A570" s="194" t="s">
        <v>1565</v>
      </c>
      <c r="B570" s="195" t="s">
        <v>1674</v>
      </c>
    </row>
    <row r="571" spans="1:2">
      <c r="A571" s="194" t="s">
        <v>1566</v>
      </c>
      <c r="B571" s="195" t="s">
        <v>1567</v>
      </c>
    </row>
    <row r="572" spans="1:2">
      <c r="A572" s="194" t="s">
        <v>1568</v>
      </c>
      <c r="B572" s="195" t="s">
        <v>1569</v>
      </c>
    </row>
    <row r="573" spans="1:2">
      <c r="A573" s="194" t="s">
        <v>1570</v>
      </c>
      <c r="B573" s="195" t="s">
        <v>1571</v>
      </c>
    </row>
    <row r="574" spans="1:2">
      <c r="A574" s="194" t="s">
        <v>1572</v>
      </c>
      <c r="B574" s="195" t="s">
        <v>1573</v>
      </c>
    </row>
    <row r="575" spans="1:2">
      <c r="A575" s="194" t="s">
        <v>1574</v>
      </c>
      <c r="B575" s="195" t="s">
        <v>1575</v>
      </c>
    </row>
    <row r="576" spans="1:2">
      <c r="A576" s="194" t="s">
        <v>1576</v>
      </c>
      <c r="B576" s="204" t="s">
        <v>1083</v>
      </c>
    </row>
    <row r="577" spans="1:2">
      <c r="A577" s="194" t="s">
        <v>1577</v>
      </c>
      <c r="B577" s="204" t="s">
        <v>1084</v>
      </c>
    </row>
    <row r="578" spans="1:2">
      <c r="A578" s="194" t="s">
        <v>1578</v>
      </c>
      <c r="B578" s="204" t="s">
        <v>1085</v>
      </c>
    </row>
    <row r="579" spans="1:2">
      <c r="A579" s="194" t="s">
        <v>1579</v>
      </c>
      <c r="B579" s="195" t="s">
        <v>1580</v>
      </c>
    </row>
    <row r="580" spans="1:2">
      <c r="A580" s="194" t="s">
        <v>1581</v>
      </c>
      <c r="B580" s="195" t="s">
        <v>1582</v>
      </c>
    </row>
    <row r="581" spans="1:2">
      <c r="A581" s="194" t="s">
        <v>1583</v>
      </c>
      <c r="B581" s="195" t="s">
        <v>1584</v>
      </c>
    </row>
    <row r="582" spans="1:2">
      <c r="A582" s="194" t="s">
        <v>1585</v>
      </c>
      <c r="B582" s="195" t="s">
        <v>1586</v>
      </c>
    </row>
    <row r="583" spans="1:2">
      <c r="A583" s="194" t="s">
        <v>1587</v>
      </c>
      <c r="B583" s="195" t="s">
        <v>1588</v>
      </c>
    </row>
    <row r="584" spans="1:2">
      <c r="A584" s="194" t="s">
        <v>1589</v>
      </c>
      <c r="B584" s="195" t="s">
        <v>1590</v>
      </c>
    </row>
    <row r="585" spans="1:2">
      <c r="A585" s="194" t="s">
        <v>1591</v>
      </c>
      <c r="B585" s="195" t="s">
        <v>1592</v>
      </c>
    </row>
    <row r="586" spans="1:2">
      <c r="A586" s="194" t="s">
        <v>1593</v>
      </c>
      <c r="B586" s="195" t="s">
        <v>1594</v>
      </c>
    </row>
    <row r="587" spans="1:2">
      <c r="A587" s="194" t="s">
        <v>1595</v>
      </c>
      <c r="B587" s="195" t="s">
        <v>1596</v>
      </c>
    </row>
    <row r="588" spans="1:2">
      <c r="A588" s="194" t="s">
        <v>1597</v>
      </c>
      <c r="B588" s="195" t="s">
        <v>1598</v>
      </c>
    </row>
    <row r="589" spans="1:2">
      <c r="A589" s="194" t="s">
        <v>1599</v>
      </c>
      <c r="B589" s="195" t="s">
        <v>1674</v>
      </c>
    </row>
    <row r="590" spans="1:2">
      <c r="A590" s="194" t="s">
        <v>1600</v>
      </c>
      <c r="B590" s="195" t="s">
        <v>1601</v>
      </c>
    </row>
    <row r="591" spans="1:2">
      <c r="A591" s="194" t="s">
        <v>1602</v>
      </c>
      <c r="B591" s="195" t="s">
        <v>1603</v>
      </c>
    </row>
    <row r="592" spans="1:2">
      <c r="A592" s="194" t="s">
        <v>1604</v>
      </c>
      <c r="B592" s="195" t="s">
        <v>1605</v>
      </c>
    </row>
    <row r="593" spans="1:2">
      <c r="A593" s="194" t="s">
        <v>1606</v>
      </c>
      <c r="B593" s="195" t="s">
        <v>1607</v>
      </c>
    </row>
    <row r="594" spans="1:2">
      <c r="A594" s="194" t="s">
        <v>1608</v>
      </c>
      <c r="B594" s="195" t="s">
        <v>1609</v>
      </c>
    </row>
    <row r="595" spans="1:2">
      <c r="A595" s="194" t="s">
        <v>1610</v>
      </c>
      <c r="B595" s="195" t="s">
        <v>1611</v>
      </c>
    </row>
    <row r="596" spans="1:2">
      <c r="A596" s="194" t="s">
        <v>1612</v>
      </c>
      <c r="B596" s="195" t="s">
        <v>1613</v>
      </c>
    </row>
    <row r="597" spans="1:2">
      <c r="A597" s="194" t="s">
        <v>1614</v>
      </c>
      <c r="B597" s="195" t="s">
        <v>1615</v>
      </c>
    </row>
    <row r="598" spans="1:2">
      <c r="A598" s="194" t="s">
        <v>1616</v>
      </c>
      <c r="B598" s="195" t="s">
        <v>1617</v>
      </c>
    </row>
    <row r="599" spans="1:2">
      <c r="A599" s="194" t="s">
        <v>1618</v>
      </c>
      <c r="B599" s="195" t="s">
        <v>1619</v>
      </c>
    </row>
    <row r="600" spans="1:2">
      <c r="A600" s="194" t="s">
        <v>1620</v>
      </c>
      <c r="B600" s="195" t="s">
        <v>1621</v>
      </c>
    </row>
    <row r="601" spans="1:2">
      <c r="A601" s="194" t="s">
        <v>1622</v>
      </c>
      <c r="B601" s="204" t="s">
        <v>1086</v>
      </c>
    </row>
    <row r="602" spans="1:2">
      <c r="A602" s="194" t="s">
        <v>1623</v>
      </c>
      <c r="B602" s="195" t="s">
        <v>1624</v>
      </c>
    </row>
    <row r="603" spans="1:2">
      <c r="A603" s="194" t="s">
        <v>1625</v>
      </c>
      <c r="B603" s="195" t="s">
        <v>1626</v>
      </c>
    </row>
    <row r="604" spans="1:2">
      <c r="A604" s="194" t="s">
        <v>1627</v>
      </c>
      <c r="B604" s="195" t="s">
        <v>1628</v>
      </c>
    </row>
    <row r="605" spans="1:2">
      <c r="A605" s="194" t="s">
        <v>1629</v>
      </c>
      <c r="B605" s="195" t="s">
        <v>1630</v>
      </c>
    </row>
    <row r="606" spans="1:2">
      <c r="A606" s="194" t="s">
        <v>1631</v>
      </c>
      <c r="B606" s="195" t="s">
        <v>1632</v>
      </c>
    </row>
    <row r="607" spans="1:2">
      <c r="A607" s="194" t="s">
        <v>1633</v>
      </c>
      <c r="B607" s="204" t="s">
        <v>1087</v>
      </c>
    </row>
    <row r="608" spans="1:2">
      <c r="A608" s="194" t="s">
        <v>1634</v>
      </c>
      <c r="B608" s="195" t="s">
        <v>1635</v>
      </c>
    </row>
    <row r="609" spans="1:2">
      <c r="A609" s="194" t="s">
        <v>1636</v>
      </c>
      <c r="B609" s="195" t="s">
        <v>1674</v>
      </c>
    </row>
    <row r="610" spans="1:2">
      <c r="A610" s="194" t="s">
        <v>1637</v>
      </c>
      <c r="B610" s="195" t="s">
        <v>1638</v>
      </c>
    </row>
    <row r="611" spans="1:2">
      <c r="A611" s="194" t="s">
        <v>1639</v>
      </c>
      <c r="B611" s="195" t="s">
        <v>1640</v>
      </c>
    </row>
    <row r="612" spans="1:2">
      <c r="A612" s="194" t="s">
        <v>1641</v>
      </c>
      <c r="B612" s="195" t="s">
        <v>1642</v>
      </c>
    </row>
    <row r="613" spans="1:2">
      <c r="A613" s="194" t="s">
        <v>1643</v>
      </c>
      <c r="B613" s="195" t="s">
        <v>1644</v>
      </c>
    </row>
    <row r="614" spans="1:2">
      <c r="A614" s="194" t="s">
        <v>1645</v>
      </c>
      <c r="B614" s="195" t="s">
        <v>1646</v>
      </c>
    </row>
    <row r="615" spans="1:2">
      <c r="A615" s="194" t="s">
        <v>1647</v>
      </c>
      <c r="B615" s="195" t="s">
        <v>1648</v>
      </c>
    </row>
    <row r="616" spans="1:2">
      <c r="A616" s="194" t="s">
        <v>1649</v>
      </c>
      <c r="B616" s="195" t="s">
        <v>1650</v>
      </c>
    </row>
    <row r="617" spans="1:2">
      <c r="A617" s="194" t="s">
        <v>1651</v>
      </c>
      <c r="B617" s="195" t="s">
        <v>1652</v>
      </c>
    </row>
    <row r="618" spans="1:2">
      <c r="A618" s="194" t="s">
        <v>1653</v>
      </c>
      <c r="B618" s="195" t="s">
        <v>1654</v>
      </c>
    </row>
    <row r="619" spans="1:2">
      <c r="A619" s="194" t="s">
        <v>1655</v>
      </c>
      <c r="B619" s="195" t="s">
        <v>1656</v>
      </c>
    </row>
    <row r="620" spans="1:2">
      <c r="A620" s="194" t="s">
        <v>1657</v>
      </c>
      <c r="B620" s="195" t="s">
        <v>1658</v>
      </c>
    </row>
    <row r="621" spans="1:2">
      <c r="A621" s="194" t="s">
        <v>1659</v>
      </c>
      <c r="B621" s="195" t="s">
        <v>1660</v>
      </c>
    </row>
    <row r="622" spans="1:2">
      <c r="A622" s="194" t="s">
        <v>1661</v>
      </c>
      <c r="B622" s="195" t="s">
        <v>1662</v>
      </c>
    </row>
    <row r="623" spans="1:2">
      <c r="A623" s="194" t="s">
        <v>1663</v>
      </c>
      <c r="B623" s="195" t="s">
        <v>1088</v>
      </c>
    </row>
    <row r="624" spans="1:2">
      <c r="A624" s="194" t="s">
        <v>1664</v>
      </c>
      <c r="B624" s="195" t="s">
        <v>1089</v>
      </c>
    </row>
    <row r="625" spans="1:2">
      <c r="A625" s="194" t="s">
        <v>1665</v>
      </c>
      <c r="B625" s="195" t="s">
        <v>1090</v>
      </c>
    </row>
    <row r="626" spans="1:2">
      <c r="A626" s="194" t="s">
        <v>1666</v>
      </c>
      <c r="B626" s="195" t="s">
        <v>1091</v>
      </c>
    </row>
    <row r="627" spans="1:2">
      <c r="A627" s="194" t="s">
        <v>1667</v>
      </c>
      <c r="B627" s="195" t="s">
        <v>1092</v>
      </c>
    </row>
    <row r="628" spans="1:2">
      <c r="A628" s="194" t="s">
        <v>1668</v>
      </c>
      <c r="B628" s="195" t="s">
        <v>1093</v>
      </c>
    </row>
    <row r="629" spans="1:2">
      <c r="A629" s="194" t="s">
        <v>1669</v>
      </c>
      <c r="B629" s="195" t="s">
        <v>1094</v>
      </c>
    </row>
    <row r="630" spans="1:2">
      <c r="A630" s="194" t="s">
        <v>1670</v>
      </c>
      <c r="B630" s="195" t="s">
        <v>1095</v>
      </c>
    </row>
    <row r="631" spans="1:2">
      <c r="A631" s="194" t="s">
        <v>1671</v>
      </c>
      <c r="B631" s="195" t="s">
        <v>1096</v>
      </c>
    </row>
    <row r="632" spans="1:2">
      <c r="A632" s="194" t="s">
        <v>1672</v>
      </c>
      <c r="B632" s="195" t="s">
        <v>1097</v>
      </c>
    </row>
    <row r="633" spans="1:2">
      <c r="A633" s="194" t="s">
        <v>1673</v>
      </c>
      <c r="B633" s="195" t="s">
        <v>1098</v>
      </c>
    </row>
    <row r="634" spans="1:2" ht="25.8">
      <c r="A634" s="194" t="s">
        <v>1100</v>
      </c>
      <c r="B634" s="195" t="s">
        <v>1099</v>
      </c>
    </row>
    <row r="635" spans="1:2" ht="25.8">
      <c r="A635" s="194" t="s">
        <v>1101</v>
      </c>
      <c r="B635" s="195" t="s">
        <v>1102</v>
      </c>
    </row>
    <row r="636" spans="1:2" ht="25.8">
      <c r="A636" s="194" t="s">
        <v>1110</v>
      </c>
      <c r="B636" s="195" t="s">
        <v>1112</v>
      </c>
    </row>
    <row r="637" spans="1:2" ht="25.8">
      <c r="A637" s="194" t="s">
        <v>1111</v>
      </c>
      <c r="B637" s="195" t="s">
        <v>1113</v>
      </c>
    </row>
    <row r="638" spans="1:2" ht="51.6">
      <c r="A638" s="198" t="s">
        <v>174</v>
      </c>
      <c r="B638" s="201" t="str">
        <f>CONCATENATE(B493,"; ",B494,"; ",B495,"; ",B502,"; ",B504,"; ",B505,"; ",B543)</f>
        <v>Physical Access Authorizations; Physical Access Control; Access Control for Transmission Medium; Emergency Power; Fire Protection; Temperature and Humidity Controls; External Information System Services</v>
      </c>
    </row>
    <row r="639" spans="1:2" ht="64.5">
      <c r="A639" s="199" t="s">
        <v>182</v>
      </c>
      <c r="B639" s="201"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row>
    <row r="640" spans="1:2" ht="25.8">
      <c r="A640" s="198" t="s">
        <v>187</v>
      </c>
      <c r="B640" s="201" t="str">
        <f>CONCATENATE(B375,"; ",B376,"; ",B379)</f>
        <v>Account Management; Access Enforcement; Least Privilege</v>
      </c>
    </row>
    <row r="641" spans="1:2" ht="38.700000000000003">
      <c r="A641" s="199" t="s">
        <v>196</v>
      </c>
      <c r="B641" s="201" t="str">
        <f>CONCATENATE(B376,"; ",B438,"; ",B635)</f>
        <v>Access Enforcement; Least Functionality; Guide to Enterprise Telework, Remote Access, and Bring Your Own Device (BYOD) Security</v>
      </c>
    </row>
    <row r="642" spans="1:2">
      <c r="A642" s="199" t="s">
        <v>201</v>
      </c>
      <c r="B642" s="201" t="str">
        <f>CONCATENATE(B431,"; ",B560)</f>
        <v>Internal System Connections; Information in Shared Resources</v>
      </c>
    </row>
    <row r="643" spans="1:2">
      <c r="A643" s="199" t="s">
        <v>215</v>
      </c>
      <c r="B643" s="201" t="str">
        <f>CONCATENATE(B457,"; ",B460)</f>
        <v>Identification and Authentication (Organizational Users); Authenticator Management</v>
      </c>
    </row>
    <row r="644" spans="1:2" ht="64.5">
      <c r="A644" s="199" t="s">
        <v>222</v>
      </c>
      <c r="B644" s="201"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row>
    <row r="645" spans="1:2" ht="64.5">
      <c r="A645" s="199" t="s">
        <v>227</v>
      </c>
      <c r="B645" s="201"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row>
    <row r="646" spans="1:2" ht="38.700000000000003">
      <c r="A646" s="198" t="s">
        <v>1209</v>
      </c>
      <c r="B646" s="201" t="str">
        <f>CONCATENATE(B378,"; ",B446,"; ", B452,"; ",B634)</f>
        <v>Separation of Duties; Contingency Plan Testing; Information System Recovery and Reconstitution; Contingency Planning Guide for Federal Information Systems</v>
      </c>
    </row>
    <row r="647" spans="1:2" ht="25.8">
      <c r="A647" s="198" t="s">
        <v>234</v>
      </c>
      <c r="B647" s="201" t="str">
        <f>CONCATENATE(B434,"; ",B435,"; ",B436)</f>
        <v>Configuration Change Control; Security Impact Analysis; Access Restrictions for Change</v>
      </c>
    </row>
    <row r="648" spans="1:2" ht="25.8">
      <c r="A648" s="198" t="s">
        <v>241</v>
      </c>
      <c r="B648" s="201" t="str">
        <f>CONCATENATE(B377,"; ",B485,"; ",B487)</f>
        <v>Information Flow Enforcement; Media Access; Media Storage</v>
      </c>
    </row>
    <row r="649" spans="1:2" ht="25.8">
      <c r="A649" s="198" t="s">
        <v>245</v>
      </c>
      <c r="B649" s="201" t="str">
        <f>CONCATENATE(B485,"; ",B394)</f>
        <v>Media Access; Access Control: Full device / container based encryption</v>
      </c>
    </row>
    <row r="650" spans="1:2">
      <c r="A650" s="198" t="s">
        <v>248</v>
      </c>
      <c r="B650" s="201" t="str">
        <f>CONCATENATE(B451,"; ",B488)</f>
        <v>Information System Backup; Media Transport</v>
      </c>
    </row>
    <row r="651" spans="1:2" ht="128.94999999999999">
      <c r="A651" s="198" t="s">
        <v>252</v>
      </c>
      <c r="B651" s="201"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row>
    <row r="652" spans="1:2" ht="25.8">
      <c r="A652" s="198" t="s">
        <v>270</v>
      </c>
      <c r="B652" s="201" t="str">
        <f>CONCATENATE(B469,"; ",B471,"; ",B476)</f>
        <v>Incident Response Training; Incident Handling; Information Spillage Response</v>
      </c>
    </row>
    <row r="653" spans="1:2" ht="25.8">
      <c r="A653" s="198" t="s">
        <v>272</v>
      </c>
      <c r="B653" s="201" t="str">
        <f>CONCATENATE(B469,"; ",B471,"; ",B477)</f>
        <v>Incident Response Training; Incident Handling; Integrated Information Security Analysis Team</v>
      </c>
    </row>
    <row r="654" spans="1:2" ht="38.700000000000003">
      <c r="A654" s="198" t="s">
        <v>276</v>
      </c>
      <c r="B654" s="201" t="str">
        <f>CONCATENATE(B487,"; ",B493,"; ",B496,"; ",B497,"; ",B508)</f>
        <v>Media Storage; Physical Access Authorizations; Access Control for Output Devices; Monitoring Physical Access; Alternate Work Site</v>
      </c>
    </row>
    <row r="655" spans="1:2" ht="25.8">
      <c r="A655" s="198" t="s">
        <v>280</v>
      </c>
      <c r="B655" s="201" t="str">
        <f>CONCATENATE(B485,"; ",B488,"; ",B490)</f>
        <v>Media Access; Media Transport; Media Use</v>
      </c>
    </row>
    <row r="656" spans="1:2" ht="38.700000000000003">
      <c r="A656" s="198" t="s">
        <v>284</v>
      </c>
      <c r="B656" s="201" t="str">
        <f>CONCATENATE(B619,"; ",B627,"; ",B605,"; ",B427,"; ",B618)</f>
        <v>Senior Information Security Officer; Security Authorization Process; Security Alerts, Advisories, and Directives; Plan of Action and Milestones; Information Security Program Plan</v>
      </c>
    </row>
    <row r="657" spans="1:2" ht="51.6">
      <c r="A657" s="198" t="s">
        <v>288</v>
      </c>
      <c r="B657" s="201" t="str">
        <f>CONCATENATE(B427,"; ",B434,"; ",B618,"; ",B549,"; ",B537,"; ",B542,"; ",B558)</f>
        <v>Plan of Action and Milestones; Configuration Change Control; Information Security Program Plan; Development Process, Standards, and Tools; System Development Life Cycle; Security Engineering Principles; Application Partitioning</v>
      </c>
    </row>
    <row r="658" spans="1:2" ht="38.700000000000003">
      <c r="A658" s="198" t="s">
        <v>291</v>
      </c>
      <c r="B658" s="201" t="str">
        <f>CONCATENATE(B427,"; ",B618,"; ",B459,"; ",B460,"; ",B463,"; ",B464)</f>
        <v>Plan of Action and Milestones; Information Security Program Plan; Identifier Management; Authenticator Management; Cryptographic Module Authentication; Identification and Authentication (Non- Organizational Users)</v>
      </c>
    </row>
    <row r="659" spans="1:2">
      <c r="A659" s="198" t="s">
        <v>293</v>
      </c>
      <c r="B659" s="201" t="str">
        <f>CONCATENATE(B427,"; ",B618)</f>
        <v>Plan of Action and Milestones; Information Security Program Plan</v>
      </c>
    </row>
    <row r="660" spans="1:2" ht="38.700000000000003">
      <c r="A660" s="198" t="s">
        <v>299</v>
      </c>
      <c r="B660" s="201" t="str">
        <f>CONCATENATE(B433,"; ",B437,"; ",B434,"; ",B393,"; ",B479)</f>
        <v>Baseline Configuration; Configuration Settings; Configuration Change Control; Access Control for Mobile Devices; Controlled Maintenance</v>
      </c>
    </row>
    <row r="661" spans="1:2" ht="25.8">
      <c r="A661" s="198" t="s">
        <v>177</v>
      </c>
      <c r="B661" s="201" t="s">
        <v>1114</v>
      </c>
    </row>
    <row r="662" spans="1:2" ht="25.8">
      <c r="A662" s="198" t="s">
        <v>237</v>
      </c>
      <c r="B662" s="201" t="s">
        <v>1115</v>
      </c>
    </row>
    <row r="663" spans="1:2">
      <c r="B663" s="201"/>
    </row>
    <row r="664" spans="1:2">
      <c r="B664" s="201"/>
    </row>
    <row r="665" spans="1:2">
      <c r="B665" s="201"/>
    </row>
    <row r="666" spans="1:2">
      <c r="B666" s="201"/>
    </row>
    <row r="667" spans="1:2">
      <c r="B667" s="201"/>
    </row>
    <row r="668" spans="1:2">
      <c r="B668" s="201"/>
    </row>
    <row r="669" spans="1:2">
      <c r="B669" s="201"/>
    </row>
    <row r="670" spans="1:2">
      <c r="B670" s="201"/>
    </row>
    <row r="671" spans="1:2">
      <c r="B671" s="201"/>
    </row>
    <row r="672" spans="1:2">
      <c r="B672" s="201"/>
    </row>
    <row r="673" spans="2:2">
      <c r="B673" s="201"/>
    </row>
    <row r="674" spans="2:2">
      <c r="B674" s="201"/>
    </row>
    <row r="675" spans="2:2">
      <c r="B675" s="201"/>
    </row>
    <row r="676" spans="2:2">
      <c r="B676" s="201"/>
    </row>
    <row r="677" spans="2:2">
      <c r="B677" s="201"/>
    </row>
    <row r="678" spans="2:2">
      <c r="B678" s="201"/>
    </row>
    <row r="679" spans="2:2">
      <c r="B679" s="201"/>
    </row>
    <row r="680" spans="2:2">
      <c r="B680" s="201"/>
    </row>
    <row r="681" spans="2:2">
      <c r="B681" s="201"/>
    </row>
    <row r="682" spans="2:2">
      <c r="B682" s="201"/>
    </row>
    <row r="683" spans="2:2">
      <c r="B683" s="201"/>
    </row>
    <row r="684" spans="2:2">
      <c r="B684" s="201"/>
    </row>
    <row r="685" spans="2:2">
      <c r="B685" s="201"/>
    </row>
  </sheetData>
  <conditionalFormatting sqref="A7:A8">
    <cfRule type="expression" dxfId="595" priority="40">
      <formula>$C$10="Yes"</formula>
    </cfRule>
  </conditionalFormatting>
  <conditionalFormatting sqref="A9">
    <cfRule type="expression" dxfId="594" priority="38">
      <formula>$C$50="No"</formula>
    </cfRule>
  </conditionalFormatting>
  <conditionalFormatting sqref="A9">
    <cfRule type="expression" dxfId="593" priority="39">
      <formula>$C$10="Yes"</formula>
    </cfRule>
  </conditionalFormatting>
  <conditionalFormatting sqref="A10">
    <cfRule type="expression" dxfId="592" priority="37">
      <formula>$C$10="Yes"</formula>
    </cfRule>
  </conditionalFormatting>
  <conditionalFormatting sqref="A11">
    <cfRule type="expression" dxfId="591" priority="36">
      <formula>$C$10="Yes"</formula>
    </cfRule>
  </conditionalFormatting>
  <conditionalFormatting sqref="A12">
    <cfRule type="expression" dxfId="590" priority="35">
      <formula>$C$10="Yes"</formula>
    </cfRule>
  </conditionalFormatting>
  <conditionalFormatting sqref="A13">
    <cfRule type="expression" dxfId="589" priority="34">
      <formula>$C$10="Yes"</formula>
    </cfRule>
  </conditionalFormatting>
  <conditionalFormatting sqref="A14">
    <cfRule type="expression" dxfId="588" priority="33">
      <formula>$C$10="Yes"</formula>
    </cfRule>
  </conditionalFormatting>
  <conditionalFormatting sqref="A15">
    <cfRule type="expression" dxfId="587" priority="32">
      <formula>$C$10="Yes"</formula>
    </cfRule>
  </conditionalFormatting>
  <conditionalFormatting sqref="A16">
    <cfRule type="expression" dxfId="586" priority="31">
      <formula>$C$10="Yes"</formula>
    </cfRule>
  </conditionalFormatting>
  <conditionalFormatting sqref="A17">
    <cfRule type="expression" dxfId="585" priority="30">
      <formula>$C$10="Yes"</formula>
    </cfRule>
  </conditionalFormatting>
  <conditionalFormatting sqref="A18">
    <cfRule type="expression" dxfId="584" priority="29">
      <formula>$C$10="Yes"</formula>
    </cfRule>
  </conditionalFormatting>
  <conditionalFormatting sqref="A19">
    <cfRule type="expression" dxfId="583" priority="28">
      <formula>$C$10="Yes"</formula>
    </cfRule>
  </conditionalFormatting>
  <conditionalFormatting sqref="A20">
    <cfRule type="expression" dxfId="582" priority="27">
      <formula>$C$10="Yes"</formula>
    </cfRule>
  </conditionalFormatting>
  <conditionalFormatting sqref="A21">
    <cfRule type="expression" dxfId="581" priority="26">
      <formula>$C$10="Yes"</formula>
    </cfRule>
  </conditionalFormatting>
  <conditionalFormatting sqref="A22">
    <cfRule type="expression" dxfId="580" priority="25">
      <formula>$C$10="Yes"</formula>
    </cfRule>
  </conditionalFormatting>
  <conditionalFormatting sqref="A23">
    <cfRule type="expression" dxfId="579" priority="24">
      <formula>$C$10="Yes"</formula>
    </cfRule>
  </conditionalFormatting>
  <conditionalFormatting sqref="A24">
    <cfRule type="expression" dxfId="578" priority="23">
      <formula>$C$10="Yes"</formula>
    </cfRule>
  </conditionalFormatting>
  <conditionalFormatting sqref="A25">
    <cfRule type="expression" dxfId="577" priority="21">
      <formula>$C$256="No"</formula>
    </cfRule>
  </conditionalFormatting>
  <conditionalFormatting sqref="A25">
    <cfRule type="expression" dxfId="576" priority="22">
      <formula>$C$10="Yes"</formula>
    </cfRule>
  </conditionalFormatting>
  <conditionalFormatting sqref="A118">
    <cfRule type="expression" dxfId="575" priority="19">
      <formula>$C$10="Yes"</formula>
    </cfRule>
  </conditionalFormatting>
  <conditionalFormatting sqref="A119">
    <cfRule type="expression" dxfId="574" priority="20">
      <formula>$C$10="Yes"</formula>
    </cfRule>
  </conditionalFormatting>
  <conditionalFormatting sqref="A360">
    <cfRule type="expression" dxfId="573" priority="18">
      <formula>$C$50="No"</formula>
    </cfRule>
  </conditionalFormatting>
  <conditionalFormatting sqref="A372">
    <cfRule type="expression" dxfId="572" priority="17">
      <formula>$C$161="No"</formula>
    </cfRule>
  </conditionalFormatting>
  <conditionalFormatting sqref="A373">
    <cfRule type="expression" dxfId="571" priority="16">
      <formula>$C$258="No"</formula>
    </cfRule>
  </conditionalFormatting>
  <conditionalFormatting sqref="A644">
    <cfRule type="expression" dxfId="570" priority="4">
      <formula>$C$10="Yes"</formula>
    </cfRule>
  </conditionalFormatting>
  <conditionalFormatting sqref="A641">
    <cfRule type="expression" dxfId="569" priority="12">
      <formula>$C$50="No"</formula>
    </cfRule>
  </conditionalFormatting>
  <conditionalFormatting sqref="A641">
    <cfRule type="expression" dxfId="568" priority="13">
      <formula>$C$10="Yes"</formula>
    </cfRule>
  </conditionalFormatting>
  <conditionalFormatting sqref="A645">
    <cfRule type="expression" dxfId="567" priority="3">
      <formula>$C$10="Yes"</formula>
    </cfRule>
  </conditionalFormatting>
  <conditionalFormatting sqref="A642">
    <cfRule type="expression" dxfId="566" priority="10">
      <formula>$C$10="Yes"</formula>
    </cfRule>
  </conditionalFormatting>
  <conditionalFormatting sqref="A461">
    <cfRule type="expression" dxfId="565" priority="8">
      <formula>$C$10="Yes"</formula>
    </cfRule>
  </conditionalFormatting>
  <conditionalFormatting sqref="A643">
    <cfRule type="expression" dxfId="564" priority="6">
      <formula>$C$10="Yes"</formula>
    </cfRule>
  </conditionalFormatting>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J344"/>
  <sheetViews>
    <sheetView workbookViewId="0">
      <selection activeCell="L2" sqref="L2"/>
    </sheetView>
  </sheetViews>
  <sheetFormatPr defaultColWidth="8.5703125" defaultRowHeight="14"/>
  <cols>
    <col min="1" max="1" width="8.92578125" style="49" bestFit="1" customWidth="1"/>
    <col min="2" max="2" width="6.140625" style="49" bestFit="1" customWidth="1"/>
    <col min="3" max="3" width="19.5703125" style="49" bestFit="1" customWidth="1"/>
    <col min="4" max="4" width="11.28515625" style="49" bestFit="1" customWidth="1"/>
    <col min="5" max="5" width="4.0703125" style="49" bestFit="1" customWidth="1"/>
    <col min="6" max="6" width="6" style="49" bestFit="1" customWidth="1"/>
    <col min="7" max="7" width="12.0703125" style="49" customWidth="1"/>
    <col min="8" max="8" width="10.78515625" style="49" customWidth="1"/>
    <col min="9" max="9" width="12.92578125" style="49" bestFit="1" customWidth="1"/>
    <col min="10" max="10" width="12.5" style="49" bestFit="1" customWidth="1"/>
    <col min="11" max="12" width="8.5" style="49" bestFit="1" customWidth="1"/>
    <col min="13" max="21" width="6.42578125" style="49" bestFit="1" customWidth="1"/>
    <col min="22" max="24" width="8.5" style="49" bestFit="1" customWidth="1"/>
    <col min="25" max="33" width="8.42578125" style="49" bestFit="1" customWidth="1"/>
    <col min="34" max="35" width="8.5703125" style="49" bestFit="1" customWidth="1"/>
    <col min="36" max="42" width="6.42578125" style="49" bestFit="1" customWidth="1"/>
    <col min="43" max="45" width="8.5703125" style="49" bestFit="1" customWidth="1"/>
    <col min="46" max="47" width="6.42578125" style="49" bestFit="1" customWidth="1"/>
    <col min="48" max="53" width="8.5703125" style="49" bestFit="1" customWidth="1"/>
    <col min="54" max="57" width="8.5" style="49" bestFit="1" customWidth="1"/>
    <col min="58" max="60" width="8.5703125" style="49" bestFit="1" customWidth="1"/>
    <col min="61" max="61" width="8" style="49" bestFit="1" customWidth="1"/>
    <col min="62" max="63" width="6.42578125" style="49" bestFit="1" customWidth="1"/>
    <col min="64" max="66" width="8" style="49" bestFit="1" customWidth="1"/>
    <col min="67" max="68" width="8.5703125" style="49" bestFit="1" customWidth="1"/>
    <col min="69" max="72" width="8.42578125" style="49" bestFit="1" customWidth="1"/>
    <col min="73" max="74" width="8.2109375" style="49" bestFit="1" customWidth="1"/>
    <col min="75" max="76" width="8.5703125" style="49" bestFit="1" customWidth="1"/>
    <col min="77" max="77" width="6.0703125" style="49" bestFit="1" customWidth="1"/>
    <col min="78" max="16384" width="8.5703125" style="49"/>
  </cols>
  <sheetData>
    <row r="1" spans="1:10">
      <c r="A1" s="231" t="s">
        <v>418</v>
      </c>
      <c r="B1" s="232" t="s">
        <v>430</v>
      </c>
    </row>
    <row r="2" spans="1:10">
      <c r="A2" s="231" t="s">
        <v>422</v>
      </c>
      <c r="B2" s="233">
        <v>0</v>
      </c>
    </row>
    <row r="3" spans="1:10" ht="14.55">
      <c r="A3"/>
      <c r="B3"/>
      <c r="C3"/>
      <c r="D3"/>
    </row>
    <row r="4" spans="1:10" ht="41.95">
      <c r="A4" s="231" t="s">
        <v>403</v>
      </c>
      <c r="B4" s="231" t="s">
        <v>402</v>
      </c>
      <c r="C4" s="231" t="s">
        <v>412</v>
      </c>
      <c r="D4" s="231" t="s">
        <v>416</v>
      </c>
      <c r="E4" s="231" t="s">
        <v>424</v>
      </c>
      <c r="F4" s="231" t="s">
        <v>166</v>
      </c>
      <c r="G4" s="231" t="s">
        <v>417</v>
      </c>
      <c r="H4" s="231" t="s">
        <v>168</v>
      </c>
      <c r="I4" s="231" t="s">
        <v>169</v>
      </c>
      <c r="J4" s="231" t="s">
        <v>170</v>
      </c>
    </row>
    <row r="5" spans="1:10" ht="69.849999999999994">
      <c r="A5" s="232">
        <v>4</v>
      </c>
      <c r="B5" s="232" t="s">
        <v>39</v>
      </c>
      <c r="C5" s="232" t="s">
        <v>1125</v>
      </c>
      <c r="D5" s="232">
        <v>0</v>
      </c>
      <c r="E5" s="232">
        <v>0</v>
      </c>
      <c r="F5" s="232">
        <v>0</v>
      </c>
      <c r="G5" s="232" t="s">
        <v>175</v>
      </c>
      <c r="H5" s="232">
        <v>0</v>
      </c>
      <c r="I5" s="232">
        <v>0</v>
      </c>
      <c r="J5" s="232" t="s">
        <v>172</v>
      </c>
    </row>
    <row r="6" spans="1:10" ht="27.95">
      <c r="A6" s="232">
        <v>6</v>
      </c>
      <c r="B6" s="232" t="s">
        <v>41</v>
      </c>
      <c r="C6" s="232" t="s">
        <v>176</v>
      </c>
      <c r="D6" s="232">
        <v>0</v>
      </c>
      <c r="E6" s="232">
        <v>0</v>
      </c>
      <c r="F6" s="232" t="s">
        <v>177</v>
      </c>
      <c r="G6" s="232" t="s">
        <v>178</v>
      </c>
      <c r="H6" s="232" t="s">
        <v>179</v>
      </c>
      <c r="I6" s="232" t="s">
        <v>179</v>
      </c>
      <c r="J6" s="232" t="s">
        <v>172</v>
      </c>
    </row>
    <row r="7" spans="1:10" ht="27.95">
      <c r="A7" s="232">
        <v>10</v>
      </c>
      <c r="B7" s="232" t="s">
        <v>47</v>
      </c>
      <c r="C7" s="232" t="s">
        <v>374</v>
      </c>
      <c r="D7" s="232">
        <v>0</v>
      </c>
      <c r="E7" s="232">
        <v>0</v>
      </c>
      <c r="F7" s="232">
        <v>0</v>
      </c>
      <c r="G7" s="232" t="s">
        <v>180</v>
      </c>
      <c r="H7" s="232">
        <v>0</v>
      </c>
      <c r="I7" s="232">
        <v>0</v>
      </c>
      <c r="J7" s="232">
        <v>0</v>
      </c>
    </row>
    <row r="8" spans="1:10" ht="41.95">
      <c r="A8" s="232">
        <v>11</v>
      </c>
      <c r="B8" s="232" t="s">
        <v>48</v>
      </c>
      <c r="C8" s="232" t="s">
        <v>375</v>
      </c>
      <c r="D8" s="232">
        <v>0</v>
      </c>
      <c r="E8" s="232">
        <v>0</v>
      </c>
      <c r="F8" s="232">
        <v>0</v>
      </c>
      <c r="G8" s="232" t="s">
        <v>171</v>
      </c>
      <c r="H8" s="232">
        <v>0</v>
      </c>
      <c r="I8" s="232">
        <v>0</v>
      </c>
      <c r="J8" s="232">
        <v>0</v>
      </c>
    </row>
    <row r="9" spans="1:10" ht="41.95">
      <c r="A9" s="232">
        <v>14</v>
      </c>
      <c r="B9" s="232" t="s">
        <v>52</v>
      </c>
      <c r="C9" s="232" t="s">
        <v>377</v>
      </c>
      <c r="D9" s="232">
        <v>0</v>
      </c>
      <c r="E9" s="232" t="s">
        <v>183</v>
      </c>
      <c r="F9" s="232">
        <v>0</v>
      </c>
      <c r="G9" s="232" t="s">
        <v>184</v>
      </c>
      <c r="H9" s="232" t="s">
        <v>185</v>
      </c>
      <c r="I9" s="232" t="s">
        <v>186</v>
      </c>
      <c r="J9" s="232" t="s">
        <v>187</v>
      </c>
    </row>
    <row r="10" spans="1:10" ht="41.95">
      <c r="A10" s="232">
        <v>15</v>
      </c>
      <c r="B10" s="232" t="s">
        <v>54</v>
      </c>
      <c r="C10" s="232" t="s">
        <v>378</v>
      </c>
      <c r="D10" s="232">
        <v>0</v>
      </c>
      <c r="E10" s="232" t="s">
        <v>203</v>
      </c>
      <c r="F10" s="232">
        <v>0</v>
      </c>
      <c r="G10" s="232" t="s">
        <v>189</v>
      </c>
      <c r="H10" s="232" t="s">
        <v>190</v>
      </c>
      <c r="I10" s="232" t="s">
        <v>191</v>
      </c>
      <c r="J10" s="232" t="s">
        <v>192</v>
      </c>
    </row>
    <row r="11" spans="1:10" ht="69.849999999999994">
      <c r="A11" s="232">
        <v>20</v>
      </c>
      <c r="B11" s="232" t="s">
        <v>66</v>
      </c>
      <c r="C11" s="232" t="s">
        <v>1197</v>
      </c>
      <c r="D11" s="232">
        <v>0</v>
      </c>
      <c r="E11" s="232" t="s">
        <v>203</v>
      </c>
      <c r="F11" s="232">
        <v>0</v>
      </c>
      <c r="G11" s="232" t="s">
        <v>213</v>
      </c>
      <c r="H11" s="232" t="s">
        <v>210</v>
      </c>
      <c r="I11" s="232" t="s">
        <v>214</v>
      </c>
      <c r="J11" s="232" t="s">
        <v>215</v>
      </c>
    </row>
    <row r="12" spans="1:10" ht="41.95">
      <c r="A12" s="232">
        <v>28</v>
      </c>
      <c r="B12" s="232" t="s">
        <v>86</v>
      </c>
      <c r="C12" s="232" t="s">
        <v>1179</v>
      </c>
      <c r="D12" s="232">
        <v>0</v>
      </c>
      <c r="E12" s="232" t="s">
        <v>223</v>
      </c>
      <c r="F12" s="232">
        <v>0</v>
      </c>
      <c r="G12" s="232" t="s">
        <v>231</v>
      </c>
      <c r="H12" s="232" t="s">
        <v>232</v>
      </c>
      <c r="I12" s="232" t="s">
        <v>233</v>
      </c>
      <c r="J12" s="232" t="s">
        <v>234</v>
      </c>
    </row>
    <row r="13" spans="1:10" ht="41.95">
      <c r="A13" s="232">
        <v>32</v>
      </c>
      <c r="B13" s="232" t="s">
        <v>94</v>
      </c>
      <c r="C13" s="232" t="s">
        <v>1201</v>
      </c>
      <c r="D13" s="232">
        <v>0</v>
      </c>
      <c r="E13" s="232" t="s">
        <v>193</v>
      </c>
      <c r="F13" s="232">
        <v>0</v>
      </c>
      <c r="G13" s="232">
        <v>0</v>
      </c>
      <c r="H13" s="232" t="s">
        <v>239</v>
      </c>
      <c r="I13" s="232" t="s">
        <v>240</v>
      </c>
      <c r="J13" s="232" t="s">
        <v>241</v>
      </c>
    </row>
    <row r="14" spans="1:10" ht="41.95">
      <c r="A14" s="232">
        <v>33</v>
      </c>
      <c r="B14" s="232" t="s">
        <v>96</v>
      </c>
      <c r="C14" s="232" t="s">
        <v>1182</v>
      </c>
      <c r="D14" s="232">
        <v>0</v>
      </c>
      <c r="E14" s="232" t="s">
        <v>236</v>
      </c>
      <c r="F14" s="232">
        <v>0</v>
      </c>
      <c r="G14" s="232" t="s">
        <v>242</v>
      </c>
      <c r="H14" s="232" t="s">
        <v>243</v>
      </c>
      <c r="I14" s="232" t="s">
        <v>244</v>
      </c>
      <c r="J14" s="232" t="s">
        <v>245</v>
      </c>
    </row>
    <row r="15" spans="1:10" ht="41.95">
      <c r="A15" s="232">
        <v>34</v>
      </c>
      <c r="B15" s="232" t="s">
        <v>98</v>
      </c>
      <c r="C15" s="232" t="s">
        <v>437</v>
      </c>
      <c r="D15" s="232">
        <v>0</v>
      </c>
      <c r="E15" s="232" t="s">
        <v>236</v>
      </c>
      <c r="F15" s="232">
        <v>0</v>
      </c>
      <c r="G15" s="232" t="s">
        <v>242</v>
      </c>
      <c r="H15" s="232" t="s">
        <v>255</v>
      </c>
      <c r="I15" s="232" t="s">
        <v>244</v>
      </c>
      <c r="J15" s="232" t="s">
        <v>245</v>
      </c>
    </row>
    <row r="16" spans="1:10" ht="69.849999999999994">
      <c r="A16" s="232">
        <v>35</v>
      </c>
      <c r="B16" s="232" t="s">
        <v>100</v>
      </c>
      <c r="C16" s="232" t="s">
        <v>1202</v>
      </c>
      <c r="D16" s="232">
        <v>0</v>
      </c>
      <c r="E16" s="232" t="s">
        <v>236</v>
      </c>
      <c r="F16" s="232">
        <v>0</v>
      </c>
      <c r="G16" s="232" t="s">
        <v>246</v>
      </c>
      <c r="H16" s="232">
        <v>0</v>
      </c>
      <c r="I16" s="232" t="s">
        <v>247</v>
      </c>
      <c r="J16" s="232" t="s">
        <v>248</v>
      </c>
    </row>
    <row r="17" spans="1:10" ht="83.85">
      <c r="A17" s="232">
        <v>36</v>
      </c>
      <c r="B17" s="232" t="s">
        <v>102</v>
      </c>
      <c r="C17" s="232" t="s">
        <v>386</v>
      </c>
      <c r="D17" s="232">
        <v>0</v>
      </c>
      <c r="E17" s="232" t="s">
        <v>236</v>
      </c>
      <c r="F17" s="232">
        <v>0</v>
      </c>
      <c r="G17" s="232" t="s">
        <v>249</v>
      </c>
      <c r="H17" s="232" t="s">
        <v>250</v>
      </c>
      <c r="I17" s="232" t="s">
        <v>251</v>
      </c>
      <c r="J17" s="232" t="s">
        <v>252</v>
      </c>
    </row>
    <row r="18" spans="1:10" ht="55.9">
      <c r="A18" s="232">
        <v>37</v>
      </c>
      <c r="B18" s="232" t="s">
        <v>436</v>
      </c>
      <c r="C18" s="232" t="s">
        <v>103</v>
      </c>
      <c r="D18" s="232">
        <v>0</v>
      </c>
      <c r="E18" s="232" t="s">
        <v>253</v>
      </c>
      <c r="F18" s="232">
        <v>0</v>
      </c>
      <c r="G18" s="232" t="s">
        <v>204</v>
      </c>
      <c r="H18" s="232" t="s">
        <v>185</v>
      </c>
      <c r="I18" s="232">
        <v>0</v>
      </c>
      <c r="J18" s="232">
        <v>0</v>
      </c>
    </row>
    <row r="19" spans="1:10" ht="41.95">
      <c r="A19" s="232">
        <v>38</v>
      </c>
      <c r="B19" s="232" t="s">
        <v>106</v>
      </c>
      <c r="C19" s="232" t="s">
        <v>107</v>
      </c>
      <c r="D19" s="232">
        <v>0</v>
      </c>
      <c r="E19" s="232" t="s">
        <v>236</v>
      </c>
      <c r="F19" s="232">
        <v>0</v>
      </c>
      <c r="G19" s="232" t="s">
        <v>254</v>
      </c>
      <c r="H19" s="232" t="s">
        <v>255</v>
      </c>
      <c r="I19" s="232">
        <v>0</v>
      </c>
      <c r="J19" s="232">
        <v>0</v>
      </c>
    </row>
    <row r="20" spans="1:10" ht="41.95">
      <c r="A20" s="232">
        <v>39</v>
      </c>
      <c r="B20" s="232" t="s">
        <v>109</v>
      </c>
      <c r="C20" s="232" t="s">
        <v>1134</v>
      </c>
      <c r="D20" s="232">
        <v>0</v>
      </c>
      <c r="E20" s="232" t="s">
        <v>236</v>
      </c>
      <c r="F20" s="232">
        <v>0</v>
      </c>
      <c r="G20" s="232" t="s">
        <v>254</v>
      </c>
      <c r="H20" s="232" t="s">
        <v>243</v>
      </c>
      <c r="I20" s="232">
        <v>0</v>
      </c>
      <c r="J20" s="232">
        <v>0</v>
      </c>
    </row>
    <row r="21" spans="1:10" ht="27.95">
      <c r="A21" s="232">
        <v>40</v>
      </c>
      <c r="B21" s="232" t="s">
        <v>112</v>
      </c>
      <c r="C21" s="232" t="s">
        <v>1203</v>
      </c>
      <c r="D21" s="232">
        <v>0</v>
      </c>
      <c r="E21" s="232" t="s">
        <v>193</v>
      </c>
      <c r="F21" s="232">
        <v>0</v>
      </c>
      <c r="G21" s="232" t="s">
        <v>256</v>
      </c>
      <c r="H21" s="232">
        <v>0</v>
      </c>
      <c r="I21" s="232">
        <v>0</v>
      </c>
      <c r="J21" s="232">
        <v>0</v>
      </c>
    </row>
    <row r="22" spans="1:10" ht="41.95">
      <c r="A22" s="232">
        <v>41</v>
      </c>
      <c r="B22" s="232" t="s">
        <v>114</v>
      </c>
      <c r="C22" s="232" t="s">
        <v>1204</v>
      </c>
      <c r="D22" s="232">
        <v>0</v>
      </c>
      <c r="E22" s="232" t="s">
        <v>183</v>
      </c>
      <c r="F22" s="232">
        <v>0</v>
      </c>
      <c r="G22" s="232" t="s">
        <v>257</v>
      </c>
      <c r="H22" s="232" t="s">
        <v>239</v>
      </c>
      <c r="I22" s="232">
        <v>0</v>
      </c>
      <c r="J22" s="232">
        <v>0</v>
      </c>
    </row>
    <row r="23" spans="1:10" ht="41.95">
      <c r="A23" s="232">
        <v>42</v>
      </c>
      <c r="B23" s="232" t="s">
        <v>116</v>
      </c>
      <c r="C23" s="232" t="s">
        <v>117</v>
      </c>
      <c r="D23" s="232">
        <v>0</v>
      </c>
      <c r="E23" s="232" t="s">
        <v>236</v>
      </c>
      <c r="F23" s="232">
        <v>0</v>
      </c>
      <c r="G23" s="232" t="s">
        <v>257</v>
      </c>
      <c r="H23" s="232">
        <v>0</v>
      </c>
      <c r="I23" s="232">
        <v>0</v>
      </c>
      <c r="J23" s="232">
        <v>0</v>
      </c>
    </row>
    <row r="24" spans="1:10" ht="69.849999999999994">
      <c r="A24" s="232">
        <v>43</v>
      </c>
      <c r="B24" s="232" t="s">
        <v>119</v>
      </c>
      <c r="C24" s="232" t="s">
        <v>258</v>
      </c>
      <c r="D24" s="232">
        <v>0</v>
      </c>
      <c r="E24" s="232" t="s">
        <v>183</v>
      </c>
      <c r="F24" s="232">
        <v>0</v>
      </c>
      <c r="G24" s="232" t="s">
        <v>259</v>
      </c>
      <c r="H24" s="232" t="s">
        <v>260</v>
      </c>
      <c r="I24" s="232" t="s">
        <v>261</v>
      </c>
      <c r="J24" s="232">
        <v>0</v>
      </c>
    </row>
    <row r="25" spans="1:10" ht="55.9">
      <c r="A25" s="232">
        <v>45</v>
      </c>
      <c r="B25" s="232" t="s">
        <v>124</v>
      </c>
      <c r="C25" s="232" t="s">
        <v>1205</v>
      </c>
      <c r="D25" s="232">
        <v>0</v>
      </c>
      <c r="E25" s="232" t="s">
        <v>262</v>
      </c>
      <c r="F25" s="232">
        <v>0</v>
      </c>
      <c r="G25" s="232" t="s">
        <v>224</v>
      </c>
      <c r="H25" s="232" t="s">
        <v>225</v>
      </c>
      <c r="I25" s="232">
        <v>0</v>
      </c>
      <c r="J25" s="232" t="s">
        <v>1209</v>
      </c>
    </row>
    <row r="26" spans="1:10" ht="41.95">
      <c r="A26" s="232">
        <v>48</v>
      </c>
      <c r="B26" s="232" t="s">
        <v>132</v>
      </c>
      <c r="C26" s="232" t="s">
        <v>392</v>
      </c>
      <c r="D26" s="232">
        <v>0</v>
      </c>
      <c r="E26" s="232" t="s">
        <v>263</v>
      </c>
      <c r="F26" s="232">
        <v>0</v>
      </c>
      <c r="G26" s="232" t="s">
        <v>231</v>
      </c>
      <c r="H26" s="232" t="s">
        <v>266</v>
      </c>
      <c r="I26" s="232">
        <v>0</v>
      </c>
      <c r="J26" s="232">
        <v>0</v>
      </c>
    </row>
    <row r="27" spans="1:10" ht="41.95">
      <c r="A27" s="232">
        <v>49</v>
      </c>
      <c r="B27" s="232" t="s">
        <v>134</v>
      </c>
      <c r="C27" s="232" t="s">
        <v>393</v>
      </c>
      <c r="D27" s="232">
        <v>0</v>
      </c>
      <c r="E27" s="232" t="s">
        <v>267</v>
      </c>
      <c r="F27" s="232">
        <v>0</v>
      </c>
      <c r="G27" s="232" t="s">
        <v>268</v>
      </c>
      <c r="H27" s="232">
        <v>0</v>
      </c>
      <c r="I27" s="232" t="s">
        <v>269</v>
      </c>
      <c r="J27" s="232" t="s">
        <v>270</v>
      </c>
    </row>
    <row r="28" spans="1:10" ht="27.95">
      <c r="A28" s="232">
        <v>50</v>
      </c>
      <c r="B28" s="232" t="s">
        <v>136</v>
      </c>
      <c r="C28" s="232" t="s">
        <v>137</v>
      </c>
      <c r="D28" s="232">
        <v>0</v>
      </c>
      <c r="E28" s="232" t="s">
        <v>267</v>
      </c>
      <c r="F28" s="232">
        <v>0</v>
      </c>
      <c r="G28" s="232" t="s">
        <v>268</v>
      </c>
      <c r="H28" s="232" t="s">
        <v>271</v>
      </c>
      <c r="I28" s="232" t="s">
        <v>269</v>
      </c>
      <c r="J28" s="232" t="s">
        <v>272</v>
      </c>
    </row>
    <row r="29" spans="1:10" ht="41.95">
      <c r="A29" s="232">
        <v>51</v>
      </c>
      <c r="B29" s="232" t="s">
        <v>140</v>
      </c>
      <c r="C29" s="232" t="s">
        <v>394</v>
      </c>
      <c r="D29" s="232">
        <v>0</v>
      </c>
      <c r="E29" s="232" t="s">
        <v>273</v>
      </c>
      <c r="F29" s="232">
        <v>0</v>
      </c>
      <c r="G29" s="232" t="s">
        <v>257</v>
      </c>
      <c r="H29" s="232" t="s">
        <v>274</v>
      </c>
      <c r="I29" s="232" t="s">
        <v>275</v>
      </c>
      <c r="J29" s="232" t="s">
        <v>276</v>
      </c>
    </row>
    <row r="30" spans="1:10" ht="41.95">
      <c r="A30" s="232">
        <v>52</v>
      </c>
      <c r="B30" s="232" t="s">
        <v>142</v>
      </c>
      <c r="C30" s="232" t="s">
        <v>143</v>
      </c>
      <c r="D30" s="232">
        <v>0</v>
      </c>
      <c r="E30" s="232" t="s">
        <v>236</v>
      </c>
      <c r="F30" s="232">
        <v>0</v>
      </c>
      <c r="G30" s="232" t="s">
        <v>277</v>
      </c>
      <c r="H30" s="232" t="s">
        <v>278</v>
      </c>
      <c r="I30" s="232" t="s">
        <v>279</v>
      </c>
      <c r="J30" s="232" t="s">
        <v>280</v>
      </c>
    </row>
    <row r="31" spans="1:10" ht="55.9">
      <c r="A31" s="232">
        <v>53</v>
      </c>
      <c r="B31" s="232" t="s">
        <v>146</v>
      </c>
      <c r="C31" s="232" t="s">
        <v>395</v>
      </c>
      <c r="D31" s="232">
        <v>0</v>
      </c>
      <c r="E31" s="232">
        <v>0</v>
      </c>
      <c r="F31" s="232">
        <v>0</v>
      </c>
      <c r="G31" s="232" t="s">
        <v>281</v>
      </c>
      <c r="H31" s="232" t="s">
        <v>282</v>
      </c>
      <c r="I31" s="232" t="s">
        <v>283</v>
      </c>
      <c r="J31" s="232" t="s">
        <v>284</v>
      </c>
    </row>
    <row r="32" spans="1:10" ht="41.95">
      <c r="A32" s="232">
        <v>54</v>
      </c>
      <c r="B32" s="232" t="s">
        <v>148</v>
      </c>
      <c r="C32" s="232" t="s">
        <v>1192</v>
      </c>
      <c r="D32" s="232">
        <v>0</v>
      </c>
      <c r="E32" s="232" t="s">
        <v>285</v>
      </c>
      <c r="F32" s="232">
        <v>0</v>
      </c>
      <c r="G32" s="232" t="s">
        <v>181</v>
      </c>
      <c r="H32" s="232" t="s">
        <v>286</v>
      </c>
      <c r="I32" s="232" t="s">
        <v>287</v>
      </c>
      <c r="J32" s="232" t="s">
        <v>288</v>
      </c>
    </row>
    <row r="33" spans="1:10" ht="27.95">
      <c r="A33" s="232">
        <v>55</v>
      </c>
      <c r="B33" s="232" t="s">
        <v>150</v>
      </c>
      <c r="C33" s="232" t="s">
        <v>396</v>
      </c>
      <c r="D33" s="232">
        <v>0</v>
      </c>
      <c r="E33" s="232" t="s">
        <v>267</v>
      </c>
      <c r="F33" s="232">
        <v>0</v>
      </c>
      <c r="G33" s="232" t="s">
        <v>289</v>
      </c>
      <c r="H33" s="232" t="s">
        <v>225</v>
      </c>
      <c r="I33" s="232" t="s">
        <v>290</v>
      </c>
      <c r="J33" s="232" t="s">
        <v>291</v>
      </c>
    </row>
    <row r="34" spans="1:10" ht="27.95">
      <c r="A34" s="232">
        <v>56</v>
      </c>
      <c r="B34" s="232" t="s">
        <v>152</v>
      </c>
      <c r="C34" s="232" t="s">
        <v>397</v>
      </c>
      <c r="D34" s="232">
        <v>0</v>
      </c>
      <c r="E34" s="232" t="s">
        <v>292</v>
      </c>
      <c r="F34" s="232" t="s">
        <v>177</v>
      </c>
      <c r="G34" s="232" t="s">
        <v>281</v>
      </c>
      <c r="H34" s="232" t="s">
        <v>179</v>
      </c>
      <c r="I34" s="232">
        <v>0</v>
      </c>
      <c r="J34" s="232" t="s">
        <v>293</v>
      </c>
    </row>
    <row r="35" spans="1:10" ht="55.9">
      <c r="A35" s="232">
        <v>59</v>
      </c>
      <c r="B35" s="232" t="s">
        <v>161</v>
      </c>
      <c r="C35" s="232" t="s">
        <v>399</v>
      </c>
      <c r="D35" s="232">
        <v>0</v>
      </c>
      <c r="E35" s="232" t="s">
        <v>285</v>
      </c>
      <c r="F35" s="232">
        <v>0</v>
      </c>
      <c r="G35" s="232" t="s">
        <v>238</v>
      </c>
      <c r="H35" s="232" t="s">
        <v>300</v>
      </c>
      <c r="I35" s="232" t="s">
        <v>301</v>
      </c>
      <c r="J35" s="232" t="s">
        <v>302</v>
      </c>
    </row>
    <row r="36" spans="1:10" ht="69.849999999999994">
      <c r="A36" s="232">
        <v>60</v>
      </c>
      <c r="B36" s="232" t="s">
        <v>163</v>
      </c>
      <c r="C36" s="232" t="s">
        <v>1196</v>
      </c>
      <c r="D36" s="232">
        <v>0</v>
      </c>
      <c r="E36" s="232" t="s">
        <v>285</v>
      </c>
      <c r="F36" s="232">
        <v>0</v>
      </c>
      <c r="G36" s="232">
        <v>0</v>
      </c>
      <c r="H36" s="232" t="s">
        <v>300</v>
      </c>
      <c r="I36" s="232" t="s">
        <v>301</v>
      </c>
      <c r="J36" s="232" t="s">
        <v>302</v>
      </c>
    </row>
    <row r="37" spans="1:10" ht="14.55">
      <c r="A37"/>
      <c r="B37"/>
      <c r="C37"/>
      <c r="D37"/>
      <c r="E37"/>
      <c r="F37"/>
      <c r="G37"/>
      <c r="H37"/>
      <c r="I37"/>
      <c r="J37"/>
    </row>
    <row r="38" spans="1:10" ht="14.55">
      <c r="A38"/>
      <c r="B38"/>
      <c r="C38"/>
      <c r="D38"/>
      <c r="E38"/>
      <c r="F38"/>
      <c r="G38"/>
      <c r="H38"/>
      <c r="I38"/>
      <c r="J38"/>
    </row>
    <row r="39" spans="1:10" ht="14.55">
      <c r="A39"/>
      <c r="B39"/>
      <c r="C39"/>
      <c r="D39"/>
      <c r="E39"/>
      <c r="F39"/>
      <c r="G39"/>
      <c r="H39"/>
      <c r="I39"/>
      <c r="J39"/>
    </row>
    <row r="40" spans="1:10" ht="14.55">
      <c r="A40"/>
      <c r="B40"/>
      <c r="C40"/>
      <c r="D40"/>
      <c r="E40"/>
      <c r="F40"/>
      <c r="G40"/>
      <c r="H40"/>
      <c r="I40"/>
      <c r="J40"/>
    </row>
    <row r="41" spans="1:10" ht="14.55">
      <c r="A41"/>
      <c r="B41"/>
      <c r="C41"/>
      <c r="D41"/>
      <c r="E41"/>
      <c r="F41"/>
      <c r="G41"/>
      <c r="H41"/>
      <c r="I41"/>
      <c r="J41"/>
    </row>
    <row r="42" spans="1:10" ht="14.55">
      <c r="A42"/>
      <c r="B42"/>
      <c r="C42"/>
      <c r="D42"/>
      <c r="E42"/>
      <c r="F42"/>
      <c r="G42"/>
      <c r="H42"/>
      <c r="I42"/>
      <c r="J42"/>
    </row>
    <row r="43" spans="1:10" ht="14.55">
      <c r="A43"/>
      <c r="B43"/>
      <c r="C43"/>
      <c r="D43"/>
      <c r="E43"/>
      <c r="F43"/>
      <c r="G43"/>
      <c r="H43"/>
      <c r="I43"/>
      <c r="J43"/>
    </row>
    <row r="44" spans="1:10" ht="14.55">
      <c r="A44"/>
      <c r="B44"/>
      <c r="C44"/>
      <c r="D44"/>
      <c r="E44"/>
      <c r="F44"/>
      <c r="G44"/>
      <c r="H44"/>
      <c r="I44"/>
      <c r="J44"/>
    </row>
    <row r="45" spans="1:10" ht="14.55">
      <c r="A45"/>
      <c r="B45"/>
      <c r="C45"/>
      <c r="D45"/>
      <c r="E45"/>
      <c r="F45"/>
      <c r="G45"/>
      <c r="H45"/>
      <c r="I45"/>
      <c r="J45"/>
    </row>
    <row r="46" spans="1:10" ht="14.55">
      <c r="A46"/>
      <c r="B46"/>
      <c r="C46"/>
      <c r="D46"/>
      <c r="E46"/>
      <c r="F46"/>
      <c r="G46"/>
      <c r="H46"/>
      <c r="I46"/>
      <c r="J46"/>
    </row>
    <row r="47" spans="1:10" ht="14.55">
      <c r="A47"/>
      <c r="B47"/>
      <c r="C47"/>
      <c r="D47"/>
      <c r="E47"/>
      <c r="F47"/>
      <c r="G47"/>
      <c r="H47"/>
      <c r="I47"/>
      <c r="J47"/>
    </row>
    <row r="48" spans="1:10" ht="14.55">
      <c r="A48"/>
      <c r="B48"/>
      <c r="C48"/>
      <c r="D48"/>
      <c r="E48"/>
      <c r="F48"/>
      <c r="G48"/>
      <c r="H48"/>
      <c r="I48"/>
      <c r="J48"/>
    </row>
    <row r="49" spans="1:10" ht="14.55">
      <c r="A49"/>
      <c r="B49"/>
      <c r="C49"/>
      <c r="D49"/>
      <c r="E49"/>
      <c r="F49"/>
      <c r="G49"/>
      <c r="H49"/>
      <c r="I49"/>
      <c r="J49"/>
    </row>
    <row r="50" spans="1:10" ht="14.55">
      <c r="A50"/>
      <c r="B50"/>
      <c r="C50"/>
      <c r="D50"/>
      <c r="E50"/>
      <c r="F50"/>
      <c r="G50"/>
      <c r="H50"/>
      <c r="I50"/>
      <c r="J50"/>
    </row>
    <row r="51" spans="1:10" ht="14.55">
      <c r="A51"/>
      <c r="B51"/>
      <c r="C51"/>
      <c r="D51"/>
      <c r="E51"/>
      <c r="F51"/>
      <c r="G51"/>
      <c r="H51"/>
      <c r="I51"/>
      <c r="J51"/>
    </row>
    <row r="52" spans="1:10" ht="14.55">
      <c r="A52"/>
      <c r="B52"/>
      <c r="C52"/>
      <c r="D52"/>
      <c r="E52"/>
      <c r="F52"/>
      <c r="G52"/>
      <c r="H52"/>
      <c r="I52"/>
      <c r="J52"/>
    </row>
    <row r="53" spans="1:10" ht="14.55">
      <c r="A53"/>
      <c r="B53"/>
      <c r="C53"/>
      <c r="D53"/>
      <c r="E53"/>
      <c r="F53"/>
      <c r="G53"/>
      <c r="H53"/>
      <c r="I53"/>
      <c r="J53"/>
    </row>
    <row r="54" spans="1:10" ht="14.55">
      <c r="A54"/>
      <c r="B54"/>
      <c r="C54"/>
      <c r="D54"/>
      <c r="E54"/>
      <c r="F54"/>
      <c r="G54"/>
      <c r="H54"/>
      <c r="I54"/>
      <c r="J54"/>
    </row>
    <row r="55" spans="1:10" ht="14.55">
      <c r="A55"/>
      <c r="B55"/>
      <c r="C55"/>
      <c r="D55"/>
      <c r="E55"/>
      <c r="F55"/>
      <c r="G55"/>
      <c r="H55"/>
      <c r="I55"/>
      <c r="J55"/>
    </row>
    <row r="56" spans="1:10" ht="14.55">
      <c r="A56"/>
      <c r="B56"/>
      <c r="C56"/>
      <c r="D56"/>
      <c r="E56"/>
      <c r="F56"/>
      <c r="G56"/>
      <c r="H56"/>
      <c r="I56"/>
      <c r="J56"/>
    </row>
    <row r="57" spans="1:10" ht="14.55">
      <c r="A57"/>
      <c r="B57"/>
      <c r="C57"/>
      <c r="D57"/>
      <c r="E57"/>
      <c r="F57"/>
      <c r="G57"/>
      <c r="H57"/>
      <c r="I57"/>
      <c r="J57"/>
    </row>
    <row r="58" spans="1:10" ht="14.55">
      <c r="A58"/>
      <c r="B58"/>
      <c r="C58"/>
      <c r="D58"/>
      <c r="E58"/>
      <c r="F58"/>
      <c r="G58"/>
      <c r="H58"/>
      <c r="I58"/>
      <c r="J58"/>
    </row>
    <row r="59" spans="1:10" ht="14.55">
      <c r="A59"/>
      <c r="B59"/>
      <c r="C59"/>
      <c r="D59"/>
      <c r="E59"/>
      <c r="F59"/>
      <c r="G59"/>
      <c r="H59"/>
      <c r="I59"/>
      <c r="J59"/>
    </row>
    <row r="60" spans="1:10" ht="14.55">
      <c r="A60"/>
      <c r="B60"/>
      <c r="C60"/>
      <c r="D60"/>
      <c r="E60"/>
      <c r="F60"/>
      <c r="G60"/>
      <c r="H60"/>
      <c r="I60"/>
      <c r="J60"/>
    </row>
    <row r="61" spans="1:10" ht="14.55">
      <c r="A61"/>
      <c r="B61"/>
      <c r="C61"/>
      <c r="D61"/>
      <c r="E61"/>
      <c r="F61"/>
      <c r="G61"/>
      <c r="H61"/>
      <c r="I61"/>
      <c r="J61"/>
    </row>
    <row r="62" spans="1:10" ht="14.55">
      <c r="A62"/>
      <c r="B62"/>
      <c r="C62"/>
      <c r="D62"/>
      <c r="E62"/>
      <c r="F62"/>
      <c r="G62"/>
      <c r="H62"/>
      <c r="I62"/>
      <c r="J62"/>
    </row>
    <row r="63" spans="1:10" ht="14.55">
      <c r="A63"/>
      <c r="B63"/>
      <c r="C63"/>
      <c r="D63"/>
      <c r="E63"/>
      <c r="F63"/>
      <c r="G63"/>
      <c r="H63"/>
      <c r="I63"/>
      <c r="J63"/>
    </row>
    <row r="64" spans="1:10" ht="14.55">
      <c r="A64"/>
      <c r="B64"/>
      <c r="C64"/>
      <c r="D64"/>
      <c r="E64"/>
      <c r="F64"/>
      <c r="G64"/>
      <c r="H64"/>
      <c r="I64"/>
      <c r="J64"/>
    </row>
    <row r="65" spans="1:10" ht="14.55">
      <c r="A65"/>
      <c r="B65"/>
      <c r="C65"/>
      <c r="D65"/>
      <c r="E65"/>
      <c r="F65"/>
      <c r="G65"/>
      <c r="H65"/>
      <c r="I65"/>
      <c r="J65"/>
    </row>
    <row r="66" spans="1:10" ht="14.55">
      <c r="A66"/>
      <c r="B66"/>
      <c r="C66"/>
      <c r="D66"/>
      <c r="E66"/>
      <c r="F66"/>
      <c r="G66"/>
      <c r="H66"/>
      <c r="I66"/>
      <c r="J66"/>
    </row>
    <row r="67" spans="1:10" ht="14.55">
      <c r="A67"/>
      <c r="B67"/>
      <c r="C67"/>
      <c r="D67"/>
      <c r="E67"/>
      <c r="F67"/>
      <c r="G67"/>
      <c r="H67"/>
      <c r="I67"/>
      <c r="J67"/>
    </row>
    <row r="68" spans="1:10" ht="14.55">
      <c r="A68"/>
      <c r="B68"/>
      <c r="C68"/>
      <c r="D68"/>
      <c r="E68"/>
      <c r="F68"/>
      <c r="G68"/>
      <c r="H68"/>
      <c r="I68"/>
      <c r="J68"/>
    </row>
    <row r="69" spans="1:10" ht="14.55">
      <c r="A69"/>
      <c r="B69"/>
      <c r="C69"/>
      <c r="D69"/>
      <c r="E69"/>
      <c r="F69"/>
      <c r="G69"/>
      <c r="H69"/>
      <c r="I69"/>
      <c r="J69"/>
    </row>
    <row r="70" spans="1:10" ht="14.55">
      <c r="A70"/>
      <c r="B70"/>
      <c r="C70"/>
      <c r="D70"/>
      <c r="E70"/>
      <c r="F70"/>
      <c r="G70"/>
      <c r="H70"/>
      <c r="I70"/>
      <c r="J70"/>
    </row>
    <row r="71" spans="1:10" ht="14.55">
      <c r="A71"/>
      <c r="B71"/>
      <c r="C71"/>
      <c r="D71"/>
      <c r="E71"/>
      <c r="F71"/>
      <c r="G71"/>
      <c r="H71"/>
      <c r="I71"/>
      <c r="J71"/>
    </row>
    <row r="72" spans="1:10" ht="14.55">
      <c r="A72"/>
      <c r="B72"/>
      <c r="C72"/>
      <c r="D72"/>
      <c r="E72"/>
      <c r="F72"/>
      <c r="G72"/>
      <c r="H72"/>
      <c r="I72"/>
      <c r="J72"/>
    </row>
    <row r="73" spans="1:10" ht="14.55">
      <c r="A73"/>
      <c r="B73"/>
      <c r="C73"/>
      <c r="D73"/>
      <c r="E73"/>
      <c r="F73"/>
      <c r="G73"/>
      <c r="H73"/>
      <c r="I73"/>
      <c r="J73"/>
    </row>
    <row r="74" spans="1:10" ht="14.55">
      <c r="A74"/>
      <c r="B74"/>
      <c r="C74"/>
      <c r="D74"/>
      <c r="E74"/>
      <c r="F74"/>
      <c r="G74"/>
      <c r="H74"/>
      <c r="I74"/>
      <c r="J74"/>
    </row>
    <row r="75" spans="1:10" ht="14.55">
      <c r="A75"/>
      <c r="B75"/>
      <c r="C75"/>
      <c r="D75"/>
      <c r="E75"/>
      <c r="F75"/>
      <c r="G75"/>
      <c r="H75"/>
      <c r="I75"/>
      <c r="J75"/>
    </row>
    <row r="76" spans="1:10" ht="14.55">
      <c r="A76"/>
      <c r="B76"/>
      <c r="C76"/>
      <c r="D76"/>
      <c r="E76"/>
      <c r="F76"/>
      <c r="G76"/>
      <c r="H76"/>
      <c r="I76"/>
      <c r="J76"/>
    </row>
    <row r="77" spans="1:10" ht="14.55">
      <c r="A77"/>
      <c r="B77"/>
      <c r="C77"/>
      <c r="D77"/>
      <c r="E77"/>
      <c r="F77"/>
      <c r="G77"/>
      <c r="H77"/>
      <c r="I77"/>
      <c r="J77"/>
    </row>
    <row r="78" spans="1:10" ht="14.55">
      <c r="A78"/>
      <c r="B78"/>
      <c r="C78"/>
      <c r="D78"/>
      <c r="E78"/>
      <c r="F78"/>
      <c r="G78"/>
      <c r="H78"/>
      <c r="I78"/>
      <c r="J78"/>
    </row>
    <row r="79" spans="1:10" ht="14.55">
      <c r="A79"/>
      <c r="B79"/>
      <c r="C79"/>
      <c r="D79"/>
      <c r="E79"/>
      <c r="F79"/>
      <c r="G79"/>
      <c r="H79"/>
      <c r="I79"/>
      <c r="J79"/>
    </row>
    <row r="80" spans="1:10" ht="14.55">
      <c r="A80"/>
      <c r="B80"/>
      <c r="C80"/>
      <c r="D80"/>
      <c r="E80"/>
      <c r="F80"/>
      <c r="G80"/>
      <c r="H80"/>
      <c r="I80"/>
    </row>
    <row r="81" spans="1:9" ht="14.55">
      <c r="A81"/>
      <c r="B81"/>
      <c r="C81"/>
      <c r="D81"/>
      <c r="E81"/>
      <c r="F81"/>
      <c r="G81"/>
      <c r="H81"/>
      <c r="I81"/>
    </row>
    <row r="82" spans="1:9" ht="14.55">
      <c r="A82"/>
      <c r="B82"/>
      <c r="C82"/>
      <c r="D82"/>
      <c r="E82"/>
      <c r="F82"/>
      <c r="G82"/>
      <c r="H82"/>
      <c r="I82"/>
    </row>
    <row r="83" spans="1:9" ht="14.55">
      <c r="A83"/>
      <c r="B83"/>
      <c r="C83"/>
      <c r="D83"/>
      <c r="E83"/>
      <c r="F83"/>
      <c r="G83"/>
      <c r="H83"/>
      <c r="I83"/>
    </row>
    <row r="84" spans="1:9" ht="14.55">
      <c r="A84"/>
      <c r="B84"/>
      <c r="C84"/>
      <c r="D84"/>
      <c r="E84"/>
      <c r="F84"/>
      <c r="G84"/>
      <c r="H84"/>
      <c r="I84"/>
    </row>
    <row r="85" spans="1:9" ht="14.55">
      <c r="A85"/>
      <c r="B85"/>
      <c r="C85"/>
      <c r="D85"/>
      <c r="E85"/>
      <c r="F85"/>
      <c r="G85"/>
      <c r="H85"/>
      <c r="I85"/>
    </row>
    <row r="86" spans="1:9" ht="14.55">
      <c r="A86"/>
      <c r="B86"/>
      <c r="C86"/>
      <c r="D86"/>
      <c r="E86"/>
      <c r="F86"/>
      <c r="G86"/>
      <c r="H86"/>
      <c r="I86"/>
    </row>
    <row r="87" spans="1:9" ht="14.55">
      <c r="A87"/>
      <c r="B87"/>
      <c r="C87"/>
      <c r="D87"/>
      <c r="E87"/>
      <c r="F87"/>
      <c r="G87"/>
      <c r="H87"/>
      <c r="I87"/>
    </row>
    <row r="88" spans="1:9" ht="14.55">
      <c r="A88"/>
      <c r="B88"/>
      <c r="C88"/>
      <c r="D88"/>
      <c r="E88"/>
      <c r="F88"/>
      <c r="G88"/>
      <c r="H88"/>
      <c r="I88"/>
    </row>
    <row r="89" spans="1:9" ht="14.55">
      <c r="A89"/>
      <c r="B89"/>
      <c r="C89"/>
      <c r="D89"/>
      <c r="E89"/>
      <c r="F89"/>
      <c r="G89"/>
      <c r="H89"/>
      <c r="I89"/>
    </row>
    <row r="90" spans="1:9" ht="14.55">
      <c r="A90"/>
      <c r="B90"/>
      <c r="C90"/>
      <c r="D90"/>
      <c r="E90"/>
      <c r="F90"/>
      <c r="G90"/>
      <c r="H90"/>
      <c r="I90"/>
    </row>
    <row r="91" spans="1:9" ht="14.55">
      <c r="A91"/>
      <c r="B91"/>
      <c r="C91"/>
      <c r="D91"/>
      <c r="E91"/>
      <c r="F91"/>
      <c r="G91"/>
      <c r="H91"/>
      <c r="I91"/>
    </row>
    <row r="92" spans="1:9" ht="14.55">
      <c r="A92"/>
      <c r="B92"/>
      <c r="C92"/>
      <c r="D92"/>
      <c r="E92"/>
      <c r="F92"/>
      <c r="G92"/>
      <c r="H92"/>
      <c r="I92"/>
    </row>
    <row r="93" spans="1:9" ht="14.55">
      <c r="A93"/>
      <c r="B93"/>
      <c r="C93"/>
      <c r="D93"/>
      <c r="E93"/>
      <c r="F93"/>
      <c r="G93"/>
      <c r="H93"/>
      <c r="I93"/>
    </row>
    <row r="94" spans="1:9" ht="14.55">
      <c r="A94"/>
      <c r="B94"/>
      <c r="C94"/>
      <c r="D94"/>
      <c r="E94"/>
      <c r="F94"/>
      <c r="G94"/>
      <c r="H94"/>
      <c r="I94"/>
    </row>
    <row r="95" spans="1:9" ht="14.55">
      <c r="A95"/>
      <c r="B95"/>
      <c r="C95"/>
      <c r="D95"/>
      <c r="E95"/>
      <c r="F95"/>
      <c r="G95"/>
      <c r="H95"/>
      <c r="I95"/>
    </row>
    <row r="96" spans="1:9" ht="14.55">
      <c r="A96"/>
      <c r="B96"/>
      <c r="C96"/>
      <c r="D96"/>
      <c r="E96"/>
      <c r="F96"/>
      <c r="G96"/>
      <c r="H96"/>
      <c r="I96"/>
    </row>
    <row r="97" spans="1:9" ht="14.55">
      <c r="A97"/>
      <c r="B97"/>
      <c r="C97"/>
      <c r="D97"/>
      <c r="E97"/>
      <c r="F97"/>
      <c r="G97"/>
      <c r="H97"/>
      <c r="I97"/>
    </row>
    <row r="98" spans="1:9" ht="14.55">
      <c r="A98"/>
      <c r="B98"/>
      <c r="C98"/>
      <c r="D98"/>
      <c r="E98"/>
      <c r="F98"/>
      <c r="G98"/>
      <c r="H98"/>
      <c r="I98"/>
    </row>
    <row r="99" spans="1:9" ht="14.55">
      <c r="A99"/>
      <c r="B99"/>
      <c r="C99"/>
      <c r="D99"/>
      <c r="E99"/>
      <c r="F99"/>
      <c r="G99"/>
      <c r="H99"/>
      <c r="I99"/>
    </row>
    <row r="100" spans="1:9" ht="14.55">
      <c r="A100"/>
      <c r="B100"/>
      <c r="C100"/>
      <c r="D100"/>
      <c r="E100"/>
      <c r="F100"/>
      <c r="G100"/>
      <c r="H100"/>
      <c r="I100"/>
    </row>
    <row r="101" spans="1:9" ht="14.55">
      <c r="A101"/>
      <c r="B101"/>
      <c r="C101"/>
      <c r="D101"/>
      <c r="E101"/>
      <c r="F101"/>
      <c r="G101"/>
      <c r="H101"/>
      <c r="I101"/>
    </row>
    <row r="102" spans="1:9" ht="14.55">
      <c r="A102"/>
      <c r="B102"/>
      <c r="C102"/>
      <c r="D102"/>
      <c r="E102"/>
      <c r="F102"/>
      <c r="G102"/>
      <c r="H102"/>
      <c r="I102"/>
    </row>
    <row r="103" spans="1:9" ht="14.55">
      <c r="A103"/>
      <c r="B103"/>
      <c r="C103"/>
      <c r="D103"/>
      <c r="E103"/>
      <c r="F103"/>
      <c r="G103"/>
      <c r="H103"/>
      <c r="I103"/>
    </row>
    <row r="104" spans="1:9" ht="14.55">
      <c r="A104"/>
      <c r="B104"/>
      <c r="C104"/>
      <c r="D104"/>
      <c r="E104"/>
      <c r="F104"/>
      <c r="G104"/>
      <c r="H104"/>
      <c r="I104"/>
    </row>
    <row r="105" spans="1:9" ht="14.55">
      <c r="A105"/>
      <c r="B105"/>
      <c r="C105"/>
      <c r="D105"/>
      <c r="E105"/>
      <c r="F105"/>
      <c r="G105"/>
      <c r="H105"/>
      <c r="I105"/>
    </row>
    <row r="106" spans="1:9" ht="14.55">
      <c r="A106"/>
      <c r="B106"/>
      <c r="C106"/>
      <c r="D106"/>
      <c r="E106"/>
      <c r="F106"/>
      <c r="G106"/>
      <c r="H106"/>
      <c r="I106"/>
    </row>
    <row r="107" spans="1:9" ht="14.55">
      <c r="A107"/>
      <c r="B107"/>
      <c r="C107"/>
      <c r="D107"/>
      <c r="E107"/>
      <c r="F107"/>
      <c r="G107"/>
      <c r="H107"/>
      <c r="I107"/>
    </row>
    <row r="108" spans="1:9" ht="14.55">
      <c r="A108"/>
      <c r="B108"/>
      <c r="C108"/>
      <c r="D108"/>
      <c r="E108"/>
      <c r="F108"/>
      <c r="G108"/>
      <c r="H108"/>
      <c r="I108"/>
    </row>
    <row r="109" spans="1:9" ht="14.55">
      <c r="A109"/>
      <c r="B109"/>
      <c r="C109"/>
      <c r="D109"/>
      <c r="E109"/>
      <c r="F109"/>
      <c r="G109"/>
      <c r="H109"/>
      <c r="I109"/>
    </row>
    <row r="110" spans="1:9" ht="14.55">
      <c r="A110"/>
      <c r="B110"/>
      <c r="C110"/>
      <c r="D110"/>
      <c r="E110"/>
      <c r="F110"/>
      <c r="G110"/>
      <c r="H110"/>
      <c r="I110"/>
    </row>
    <row r="111" spans="1:9" ht="14.55">
      <c r="A111"/>
      <c r="B111"/>
      <c r="C111"/>
      <c r="D111"/>
      <c r="E111"/>
      <c r="F111"/>
      <c r="G111"/>
      <c r="H111"/>
      <c r="I111"/>
    </row>
    <row r="112" spans="1:9" ht="14.55">
      <c r="A112"/>
      <c r="B112"/>
      <c r="C112"/>
      <c r="D112"/>
      <c r="E112"/>
      <c r="F112"/>
      <c r="G112"/>
      <c r="H112"/>
      <c r="I112"/>
    </row>
    <row r="113" spans="1:9" ht="14.55">
      <c r="A113"/>
      <c r="B113"/>
      <c r="C113"/>
      <c r="D113"/>
      <c r="E113"/>
      <c r="F113"/>
      <c r="G113"/>
      <c r="H113"/>
      <c r="I113"/>
    </row>
    <row r="114" spans="1:9" ht="14.55">
      <c r="A114"/>
      <c r="B114"/>
      <c r="C114"/>
      <c r="D114"/>
      <c r="E114"/>
      <c r="F114"/>
      <c r="G114"/>
      <c r="H114"/>
      <c r="I114"/>
    </row>
    <row r="115" spans="1:9" ht="14.55">
      <c r="A115"/>
      <c r="B115"/>
      <c r="C115"/>
      <c r="D115"/>
      <c r="E115"/>
      <c r="F115"/>
      <c r="G115"/>
      <c r="H115"/>
      <c r="I115"/>
    </row>
    <row r="116" spans="1:9" ht="14.55">
      <c r="A116"/>
      <c r="B116"/>
      <c r="C116"/>
      <c r="D116"/>
      <c r="E116"/>
      <c r="F116"/>
      <c r="G116"/>
      <c r="H116"/>
      <c r="I116"/>
    </row>
    <row r="117" spans="1:9" ht="14.55">
      <c r="A117"/>
      <c r="B117"/>
      <c r="C117"/>
      <c r="D117"/>
      <c r="E117"/>
      <c r="F117"/>
      <c r="G117"/>
      <c r="H117"/>
      <c r="I117"/>
    </row>
    <row r="118" spans="1:9" ht="14.55">
      <c r="A118"/>
      <c r="B118"/>
      <c r="C118"/>
      <c r="D118"/>
      <c r="E118"/>
      <c r="F118"/>
      <c r="G118"/>
      <c r="H118"/>
      <c r="I118"/>
    </row>
    <row r="119" spans="1:9" ht="14.55">
      <c r="A119"/>
      <c r="B119"/>
      <c r="C119"/>
      <c r="D119"/>
      <c r="E119"/>
      <c r="F119"/>
      <c r="G119"/>
      <c r="H119"/>
      <c r="I119"/>
    </row>
    <row r="120" spans="1:9" ht="14.55">
      <c r="A120"/>
      <c r="B120"/>
      <c r="C120"/>
      <c r="D120"/>
      <c r="E120"/>
      <c r="F120"/>
      <c r="G120"/>
      <c r="H120"/>
      <c r="I120"/>
    </row>
    <row r="121" spans="1:9" ht="14.55">
      <c r="A121"/>
      <c r="B121"/>
      <c r="C121"/>
      <c r="D121"/>
      <c r="E121"/>
      <c r="F121"/>
      <c r="G121"/>
      <c r="H121"/>
      <c r="I121"/>
    </row>
    <row r="122" spans="1:9" ht="14.55">
      <c r="A122"/>
      <c r="B122"/>
      <c r="C122"/>
      <c r="D122"/>
      <c r="E122"/>
      <c r="F122"/>
      <c r="G122"/>
      <c r="H122"/>
      <c r="I122"/>
    </row>
    <row r="123" spans="1:9" ht="14.55">
      <c r="A123"/>
      <c r="B123"/>
      <c r="C123"/>
      <c r="D123"/>
      <c r="E123"/>
      <c r="F123"/>
      <c r="G123"/>
      <c r="H123"/>
      <c r="I123"/>
    </row>
    <row r="124" spans="1:9" ht="14.55">
      <c r="A124"/>
      <c r="B124"/>
      <c r="C124"/>
      <c r="D124"/>
      <c r="E124"/>
      <c r="F124"/>
      <c r="G124"/>
      <c r="H124"/>
      <c r="I124"/>
    </row>
    <row r="125" spans="1:9" ht="14.55">
      <c r="A125"/>
      <c r="B125"/>
      <c r="C125"/>
      <c r="D125"/>
      <c r="E125"/>
      <c r="F125"/>
      <c r="G125"/>
      <c r="H125"/>
      <c r="I125"/>
    </row>
    <row r="126" spans="1:9" ht="14.55">
      <c r="A126"/>
      <c r="B126"/>
      <c r="C126"/>
      <c r="D126"/>
      <c r="E126"/>
      <c r="F126"/>
      <c r="G126"/>
      <c r="H126"/>
      <c r="I126"/>
    </row>
    <row r="127" spans="1:9" ht="14.55">
      <c r="A127"/>
      <c r="B127"/>
      <c r="C127"/>
      <c r="D127"/>
      <c r="E127"/>
      <c r="F127"/>
      <c r="G127"/>
      <c r="H127"/>
      <c r="I127"/>
    </row>
    <row r="128" spans="1:9" ht="14.55">
      <c r="A128"/>
      <c r="B128"/>
      <c r="C128"/>
      <c r="D128"/>
      <c r="E128"/>
      <c r="F128"/>
      <c r="G128"/>
      <c r="H128"/>
      <c r="I128"/>
    </row>
    <row r="129" spans="1:9" ht="14.55">
      <c r="A129"/>
      <c r="B129"/>
      <c r="C129"/>
      <c r="D129"/>
      <c r="E129"/>
      <c r="F129"/>
      <c r="G129"/>
      <c r="H129"/>
      <c r="I129"/>
    </row>
    <row r="130" spans="1:9" ht="14.55">
      <c r="A130"/>
      <c r="B130"/>
      <c r="C130"/>
      <c r="D130"/>
      <c r="E130"/>
      <c r="F130"/>
      <c r="G130"/>
      <c r="H130"/>
      <c r="I130"/>
    </row>
    <row r="131" spans="1:9" ht="14.55">
      <c r="A131"/>
      <c r="B131"/>
      <c r="C131"/>
      <c r="D131"/>
      <c r="E131"/>
      <c r="F131"/>
      <c r="G131"/>
      <c r="H131"/>
      <c r="I131"/>
    </row>
    <row r="132" spans="1:9" ht="14.55">
      <c r="A132"/>
      <c r="B132"/>
      <c r="C132"/>
      <c r="D132"/>
      <c r="E132"/>
      <c r="F132"/>
      <c r="G132"/>
      <c r="H132"/>
      <c r="I132"/>
    </row>
    <row r="133" spans="1:9" ht="14.55">
      <c r="A133"/>
      <c r="B133"/>
      <c r="C133"/>
      <c r="D133"/>
      <c r="E133"/>
      <c r="F133"/>
      <c r="G133"/>
      <c r="H133"/>
      <c r="I133"/>
    </row>
    <row r="134" spans="1:9" ht="14.55">
      <c r="A134"/>
      <c r="B134"/>
      <c r="C134"/>
      <c r="D134"/>
      <c r="E134"/>
      <c r="F134"/>
      <c r="G134"/>
      <c r="H134"/>
      <c r="I134"/>
    </row>
    <row r="135" spans="1:9" ht="14.55">
      <c r="A135"/>
      <c r="B135"/>
      <c r="C135"/>
      <c r="D135"/>
      <c r="E135"/>
      <c r="F135"/>
      <c r="G135"/>
      <c r="H135"/>
      <c r="I135"/>
    </row>
    <row r="136" spans="1:9" ht="14.55">
      <c r="A136"/>
      <c r="B136"/>
      <c r="C136"/>
      <c r="D136"/>
      <c r="E136"/>
      <c r="F136"/>
      <c r="G136"/>
      <c r="H136"/>
      <c r="I136"/>
    </row>
    <row r="137" spans="1:9" ht="14.55">
      <c r="A137"/>
      <c r="B137"/>
      <c r="C137"/>
      <c r="D137"/>
      <c r="E137"/>
      <c r="F137"/>
      <c r="G137"/>
      <c r="H137"/>
      <c r="I137"/>
    </row>
    <row r="138" spans="1:9" ht="14.55">
      <c r="A138"/>
      <c r="B138"/>
      <c r="C138"/>
      <c r="D138"/>
      <c r="E138"/>
      <c r="F138"/>
      <c r="G138"/>
      <c r="H138"/>
      <c r="I138"/>
    </row>
    <row r="139" spans="1:9" ht="14.55">
      <c r="A139"/>
      <c r="B139"/>
      <c r="C139"/>
      <c r="D139"/>
      <c r="E139"/>
      <c r="F139"/>
      <c r="G139"/>
      <c r="H139"/>
      <c r="I139"/>
    </row>
    <row r="140" spans="1:9" ht="14.55">
      <c r="A140"/>
      <c r="B140"/>
      <c r="C140"/>
      <c r="D140"/>
      <c r="E140"/>
      <c r="F140"/>
      <c r="G140"/>
      <c r="H140"/>
      <c r="I140"/>
    </row>
    <row r="141" spans="1:9" ht="14.55">
      <c r="A141"/>
      <c r="B141"/>
      <c r="C141"/>
      <c r="D141"/>
      <c r="E141"/>
      <c r="F141"/>
      <c r="G141"/>
      <c r="H141"/>
    </row>
    <row r="142" spans="1:9" ht="14.55">
      <c r="A142"/>
      <c r="B142"/>
      <c r="C142"/>
      <c r="D142"/>
      <c r="E142"/>
      <c r="F142"/>
      <c r="G142"/>
      <c r="H142"/>
    </row>
    <row r="143" spans="1:9" ht="14.55">
      <c r="A143"/>
      <c r="B143"/>
      <c r="C143"/>
      <c r="D143"/>
      <c r="E143"/>
      <c r="F143"/>
      <c r="G143"/>
      <c r="H143"/>
    </row>
    <row r="144" spans="1:9" ht="14.55">
      <c r="A144"/>
      <c r="B144"/>
      <c r="C144"/>
      <c r="D144"/>
      <c r="E144"/>
      <c r="F144"/>
      <c r="G144"/>
      <c r="H144"/>
    </row>
    <row r="145" spans="1:8" ht="14.55">
      <c r="A145"/>
      <c r="B145"/>
      <c r="C145"/>
      <c r="D145"/>
      <c r="E145"/>
      <c r="F145"/>
      <c r="G145"/>
      <c r="H145"/>
    </row>
    <row r="146" spans="1:8" ht="14.55">
      <c r="A146"/>
      <c r="B146"/>
      <c r="C146"/>
      <c r="D146"/>
      <c r="E146"/>
      <c r="F146"/>
      <c r="G146"/>
      <c r="H146"/>
    </row>
    <row r="147" spans="1:8" ht="14.55">
      <c r="A147"/>
      <c r="B147"/>
      <c r="C147"/>
      <c r="D147"/>
      <c r="E147"/>
      <c r="F147"/>
      <c r="G147"/>
      <c r="H147"/>
    </row>
    <row r="148" spans="1:8" ht="14.55">
      <c r="A148"/>
      <c r="B148"/>
      <c r="C148"/>
      <c r="D148"/>
      <c r="E148"/>
      <c r="F148"/>
      <c r="G148"/>
      <c r="H148"/>
    </row>
    <row r="149" spans="1:8" ht="14.55">
      <c r="A149"/>
      <c r="B149"/>
      <c r="C149"/>
      <c r="D149"/>
      <c r="E149"/>
      <c r="F149"/>
      <c r="G149"/>
      <c r="H149"/>
    </row>
    <row r="150" spans="1:8" ht="14.55">
      <c r="A150"/>
      <c r="B150"/>
      <c r="C150"/>
      <c r="D150"/>
      <c r="E150"/>
      <c r="F150"/>
      <c r="G150"/>
      <c r="H150"/>
    </row>
    <row r="151" spans="1:8" ht="14.55">
      <c r="A151"/>
      <c r="B151"/>
      <c r="C151"/>
      <c r="D151"/>
      <c r="E151"/>
      <c r="F151"/>
      <c r="G151"/>
      <c r="H151"/>
    </row>
    <row r="152" spans="1:8" ht="14.55">
      <c r="A152"/>
      <c r="B152"/>
      <c r="C152"/>
      <c r="D152"/>
      <c r="E152"/>
      <c r="F152"/>
      <c r="G152"/>
      <c r="H152"/>
    </row>
    <row r="153" spans="1:8" ht="14.55">
      <c r="A153"/>
      <c r="B153"/>
      <c r="C153"/>
      <c r="D153"/>
      <c r="E153"/>
      <c r="F153"/>
      <c r="G153"/>
      <c r="H153"/>
    </row>
    <row r="154" spans="1:8" ht="14.55">
      <c r="A154"/>
      <c r="B154"/>
      <c r="C154"/>
      <c r="D154"/>
      <c r="E154"/>
      <c r="F154"/>
      <c r="G154"/>
      <c r="H154"/>
    </row>
    <row r="155" spans="1:8" ht="14.55">
      <c r="A155"/>
      <c r="B155"/>
      <c r="C155"/>
      <c r="D155"/>
      <c r="E155"/>
      <c r="F155"/>
      <c r="G155"/>
      <c r="H155"/>
    </row>
    <row r="156" spans="1:8" ht="14.55">
      <c r="A156"/>
      <c r="B156"/>
      <c r="C156"/>
      <c r="D156"/>
      <c r="E156"/>
      <c r="F156"/>
      <c r="G156"/>
      <c r="H156"/>
    </row>
    <row r="157" spans="1:8" ht="14.55">
      <c r="A157"/>
      <c r="B157"/>
      <c r="C157"/>
      <c r="D157"/>
      <c r="E157"/>
      <c r="F157"/>
      <c r="G157"/>
      <c r="H157"/>
    </row>
    <row r="158" spans="1:8" ht="14.55">
      <c r="A158"/>
      <c r="B158"/>
      <c r="C158"/>
      <c r="D158"/>
      <c r="E158"/>
      <c r="F158"/>
      <c r="G158"/>
      <c r="H158"/>
    </row>
    <row r="159" spans="1:8" ht="14.55">
      <c r="A159"/>
      <c r="B159"/>
      <c r="C159"/>
      <c r="D159"/>
      <c r="E159"/>
      <c r="F159"/>
      <c r="G159"/>
      <c r="H159"/>
    </row>
    <row r="160" spans="1:8" ht="14.55">
      <c r="A160"/>
      <c r="B160"/>
      <c r="C160"/>
      <c r="D160"/>
      <c r="E160"/>
      <c r="F160"/>
      <c r="G160"/>
      <c r="H160"/>
    </row>
    <row r="161" spans="1:8" ht="14.55">
      <c r="A161"/>
      <c r="B161"/>
      <c r="C161"/>
      <c r="D161"/>
      <c r="E161"/>
      <c r="F161"/>
      <c r="G161"/>
      <c r="H161"/>
    </row>
    <row r="162" spans="1:8" ht="14.55">
      <c r="A162"/>
      <c r="B162"/>
      <c r="C162"/>
      <c r="D162"/>
      <c r="E162"/>
      <c r="F162"/>
      <c r="G162"/>
      <c r="H162"/>
    </row>
    <row r="163" spans="1:8" ht="14.55">
      <c r="A163"/>
      <c r="B163"/>
      <c r="C163"/>
      <c r="D163"/>
      <c r="E163"/>
      <c r="F163"/>
      <c r="G163"/>
      <c r="H163"/>
    </row>
    <row r="164" spans="1:8" ht="14.55">
      <c r="A164"/>
      <c r="B164"/>
      <c r="C164"/>
      <c r="D164"/>
      <c r="E164"/>
      <c r="F164"/>
      <c r="G164"/>
      <c r="H164"/>
    </row>
    <row r="165" spans="1:8" ht="14.55">
      <c r="A165"/>
      <c r="B165"/>
      <c r="C165"/>
      <c r="D165"/>
      <c r="E165"/>
      <c r="F165"/>
      <c r="G165"/>
      <c r="H165"/>
    </row>
    <row r="166" spans="1:8" ht="14.55">
      <c r="A166"/>
      <c r="B166"/>
      <c r="C166"/>
      <c r="D166"/>
      <c r="E166"/>
      <c r="F166"/>
      <c r="G166"/>
      <c r="H166"/>
    </row>
    <row r="167" spans="1:8" ht="14.55">
      <c r="A167"/>
      <c r="B167"/>
      <c r="C167"/>
      <c r="D167"/>
      <c r="E167"/>
      <c r="F167"/>
      <c r="G167"/>
      <c r="H167"/>
    </row>
    <row r="168" spans="1:8" ht="14.55">
      <c r="A168"/>
      <c r="B168"/>
      <c r="C168"/>
      <c r="D168"/>
      <c r="E168"/>
      <c r="F168"/>
      <c r="G168"/>
      <c r="H168"/>
    </row>
    <row r="169" spans="1:8" ht="14.55">
      <c r="A169"/>
      <c r="B169"/>
      <c r="C169"/>
      <c r="D169"/>
      <c r="E169"/>
      <c r="F169"/>
      <c r="G169"/>
      <c r="H169"/>
    </row>
    <row r="170" spans="1:8" ht="14.55">
      <c r="A170"/>
      <c r="B170"/>
      <c r="C170"/>
      <c r="D170"/>
      <c r="E170"/>
      <c r="F170"/>
      <c r="G170"/>
      <c r="H170"/>
    </row>
    <row r="171" spans="1:8" ht="14.55">
      <c r="A171"/>
      <c r="B171"/>
      <c r="C171"/>
      <c r="D171"/>
      <c r="E171"/>
      <c r="F171"/>
      <c r="G171"/>
      <c r="H171"/>
    </row>
    <row r="172" spans="1:8" ht="14.55">
      <c r="A172"/>
      <c r="B172"/>
      <c r="C172"/>
      <c r="D172"/>
      <c r="E172"/>
      <c r="F172"/>
      <c r="G172"/>
      <c r="H172"/>
    </row>
    <row r="173" spans="1:8" ht="14.55">
      <c r="A173"/>
      <c r="B173"/>
      <c r="C173"/>
      <c r="D173"/>
      <c r="E173"/>
      <c r="F173"/>
      <c r="G173"/>
      <c r="H173"/>
    </row>
    <row r="174" spans="1:8" ht="14.55">
      <c r="A174"/>
      <c r="B174"/>
      <c r="C174"/>
      <c r="D174"/>
      <c r="E174"/>
      <c r="F174"/>
      <c r="G174"/>
      <c r="H174"/>
    </row>
    <row r="175" spans="1:8" ht="14.55">
      <c r="A175"/>
      <c r="B175"/>
      <c r="C175"/>
      <c r="D175"/>
      <c r="E175"/>
      <c r="F175"/>
      <c r="G175"/>
      <c r="H175"/>
    </row>
    <row r="176" spans="1:8" ht="14.55">
      <c r="A176"/>
      <c r="B176"/>
      <c r="C176"/>
      <c r="D176"/>
      <c r="E176"/>
      <c r="F176"/>
      <c r="G176"/>
      <c r="H176"/>
    </row>
    <row r="177" spans="1:8" ht="14.55">
      <c r="A177"/>
      <c r="B177"/>
      <c r="C177"/>
      <c r="D177"/>
      <c r="E177"/>
      <c r="F177"/>
      <c r="G177"/>
      <c r="H177"/>
    </row>
    <row r="178" spans="1:8" ht="14.55">
      <c r="A178"/>
      <c r="B178"/>
      <c r="C178"/>
      <c r="D178"/>
      <c r="E178"/>
      <c r="F178"/>
      <c r="G178"/>
      <c r="H178"/>
    </row>
    <row r="179" spans="1:8" ht="14.55">
      <c r="A179"/>
      <c r="B179"/>
      <c r="C179"/>
      <c r="D179"/>
      <c r="E179"/>
      <c r="F179"/>
      <c r="G179"/>
      <c r="H179"/>
    </row>
    <row r="180" spans="1:8" ht="14.55">
      <c r="A180"/>
      <c r="B180"/>
      <c r="C180"/>
      <c r="D180"/>
      <c r="E180"/>
      <c r="F180"/>
      <c r="G180"/>
      <c r="H180"/>
    </row>
    <row r="181" spans="1:8" ht="14.55">
      <c r="A181"/>
      <c r="B181"/>
      <c r="C181"/>
      <c r="D181"/>
      <c r="E181"/>
      <c r="F181"/>
      <c r="G181"/>
      <c r="H181"/>
    </row>
    <row r="182" spans="1:8" ht="14.55">
      <c r="A182"/>
      <c r="B182"/>
      <c r="C182"/>
      <c r="D182"/>
      <c r="E182"/>
      <c r="F182"/>
      <c r="G182"/>
      <c r="H182"/>
    </row>
    <row r="183" spans="1:8" ht="14.55">
      <c r="A183"/>
      <c r="B183"/>
      <c r="C183"/>
      <c r="D183"/>
      <c r="E183"/>
      <c r="F183"/>
      <c r="G183"/>
      <c r="H183"/>
    </row>
    <row r="184" spans="1:8" ht="14.55">
      <c r="A184"/>
      <c r="B184"/>
      <c r="C184"/>
      <c r="D184"/>
      <c r="E184"/>
      <c r="F184"/>
      <c r="G184"/>
      <c r="H184"/>
    </row>
    <row r="185" spans="1:8" ht="14.55">
      <c r="A185"/>
      <c r="B185"/>
      <c r="C185"/>
      <c r="D185"/>
      <c r="E185"/>
      <c r="F185"/>
      <c r="G185"/>
      <c r="H185"/>
    </row>
    <row r="186" spans="1:8" ht="14.55">
      <c r="A186"/>
      <c r="B186"/>
      <c r="C186"/>
      <c r="D186"/>
      <c r="E186"/>
      <c r="F186"/>
      <c r="G186"/>
      <c r="H186"/>
    </row>
    <row r="187" spans="1:8" ht="14.55">
      <c r="A187"/>
      <c r="B187"/>
      <c r="C187"/>
      <c r="D187"/>
      <c r="E187"/>
      <c r="F187"/>
      <c r="G187"/>
      <c r="H187"/>
    </row>
    <row r="188" spans="1:8" ht="14.55">
      <c r="A188"/>
      <c r="B188"/>
      <c r="C188"/>
      <c r="D188"/>
      <c r="E188"/>
      <c r="F188"/>
      <c r="G188"/>
      <c r="H188"/>
    </row>
    <row r="189" spans="1:8" ht="14.55">
      <c r="A189"/>
      <c r="B189"/>
      <c r="C189"/>
      <c r="D189"/>
      <c r="E189"/>
      <c r="F189"/>
      <c r="G189"/>
      <c r="H189"/>
    </row>
    <row r="190" spans="1:8" ht="14.55">
      <c r="A190"/>
      <c r="B190"/>
      <c r="C190"/>
      <c r="D190"/>
      <c r="E190"/>
      <c r="F190"/>
      <c r="G190"/>
      <c r="H190"/>
    </row>
    <row r="191" spans="1:8" ht="14.55">
      <c r="A191"/>
      <c r="B191"/>
      <c r="C191"/>
      <c r="D191"/>
      <c r="E191"/>
      <c r="F191"/>
      <c r="G191"/>
      <c r="H191"/>
    </row>
    <row r="192" spans="1:8" ht="14.55">
      <c r="A192"/>
      <c r="B192"/>
      <c r="C192"/>
      <c r="D192"/>
      <c r="E192"/>
      <c r="F192"/>
      <c r="G192"/>
      <c r="H192"/>
    </row>
    <row r="193" spans="1:8" ht="14.55">
      <c r="A193"/>
      <c r="B193"/>
      <c r="C193"/>
      <c r="D193"/>
      <c r="E193"/>
      <c r="F193"/>
      <c r="G193"/>
      <c r="H193"/>
    </row>
    <row r="194" spans="1:8" ht="14.55">
      <c r="A194"/>
      <c r="B194"/>
      <c r="C194"/>
      <c r="D194"/>
      <c r="E194"/>
      <c r="F194"/>
      <c r="G194"/>
      <c r="H194"/>
    </row>
    <row r="195" spans="1:8" ht="14.55">
      <c r="A195"/>
      <c r="B195"/>
      <c r="C195"/>
      <c r="D195"/>
      <c r="E195"/>
      <c r="F195"/>
      <c r="G195"/>
      <c r="H195"/>
    </row>
    <row r="196" spans="1:8" ht="14.55">
      <c r="A196"/>
      <c r="B196"/>
      <c r="C196"/>
      <c r="D196"/>
      <c r="E196"/>
      <c r="F196"/>
      <c r="G196"/>
      <c r="H196"/>
    </row>
    <row r="197" spans="1:8" ht="14.55">
      <c r="A197"/>
      <c r="B197"/>
      <c r="C197"/>
      <c r="D197"/>
      <c r="E197"/>
      <c r="F197"/>
      <c r="G197"/>
      <c r="H197"/>
    </row>
    <row r="198" spans="1:8" ht="14.55">
      <c r="A198"/>
      <c r="B198"/>
      <c r="C198"/>
      <c r="D198"/>
      <c r="E198"/>
      <c r="F198"/>
      <c r="G198"/>
      <c r="H198"/>
    </row>
    <row r="199" spans="1:8" ht="14.55">
      <c r="A199"/>
      <c r="B199"/>
      <c r="C199"/>
      <c r="D199"/>
      <c r="E199"/>
      <c r="F199"/>
      <c r="G199"/>
      <c r="H199"/>
    </row>
    <row r="200" spans="1:8" ht="14.55">
      <c r="A200"/>
      <c r="B200"/>
      <c r="C200"/>
      <c r="D200"/>
      <c r="E200"/>
      <c r="F200"/>
      <c r="G200"/>
      <c r="H200"/>
    </row>
    <row r="201" spans="1:8" ht="14.55">
      <c r="A201"/>
      <c r="B201"/>
      <c r="C201"/>
      <c r="D201"/>
      <c r="E201"/>
      <c r="F201"/>
      <c r="G201"/>
      <c r="H201"/>
    </row>
    <row r="202" spans="1:8" ht="14.55">
      <c r="A202"/>
      <c r="B202"/>
      <c r="C202"/>
      <c r="D202"/>
      <c r="E202"/>
      <c r="F202"/>
      <c r="G202"/>
      <c r="H202"/>
    </row>
    <row r="203" spans="1:8" ht="14.55">
      <c r="A203"/>
      <c r="B203"/>
      <c r="C203"/>
      <c r="D203"/>
      <c r="E203"/>
      <c r="F203"/>
      <c r="G203"/>
      <c r="H203"/>
    </row>
    <row r="204" spans="1:8" ht="14.55">
      <c r="A204"/>
      <c r="B204"/>
      <c r="C204"/>
      <c r="D204"/>
      <c r="E204"/>
      <c r="F204"/>
      <c r="G204"/>
      <c r="H204"/>
    </row>
    <row r="205" spans="1:8" ht="14.55">
      <c r="A205"/>
      <c r="B205"/>
      <c r="C205"/>
      <c r="D205"/>
      <c r="E205"/>
      <c r="F205"/>
      <c r="G205"/>
      <c r="H205"/>
    </row>
    <row r="206" spans="1:8" ht="14.55">
      <c r="A206"/>
      <c r="B206"/>
      <c r="C206"/>
      <c r="D206"/>
      <c r="E206"/>
      <c r="F206"/>
      <c r="G206"/>
      <c r="H206"/>
    </row>
    <row r="207" spans="1:8" ht="14.55">
      <c r="A207"/>
      <c r="B207"/>
      <c r="C207"/>
      <c r="D207"/>
      <c r="E207"/>
      <c r="F207"/>
      <c r="G207"/>
      <c r="H207"/>
    </row>
    <row r="208" spans="1:8" ht="14.55">
      <c r="A208"/>
      <c r="B208"/>
      <c r="C208"/>
      <c r="D208"/>
      <c r="E208"/>
      <c r="F208"/>
      <c r="G208"/>
      <c r="H208"/>
    </row>
    <row r="209" spans="1:7" ht="14.55">
      <c r="A209"/>
      <c r="B209"/>
      <c r="C209"/>
      <c r="D209"/>
      <c r="E209"/>
      <c r="F209"/>
      <c r="G209"/>
    </row>
    <row r="210" spans="1:7" ht="14.55">
      <c r="A210"/>
      <c r="B210"/>
      <c r="C210"/>
      <c r="D210"/>
      <c r="E210"/>
      <c r="F210"/>
      <c r="G210"/>
    </row>
    <row r="211" spans="1:7" ht="14.55">
      <c r="A211"/>
      <c r="B211"/>
      <c r="C211"/>
      <c r="D211"/>
      <c r="E211"/>
      <c r="F211"/>
      <c r="G211"/>
    </row>
    <row r="212" spans="1:7" ht="14.55">
      <c r="A212"/>
      <c r="B212"/>
      <c r="C212"/>
      <c r="D212"/>
      <c r="E212"/>
      <c r="F212"/>
      <c r="G212"/>
    </row>
    <row r="213" spans="1:7" ht="14.55">
      <c r="A213"/>
      <c r="B213"/>
      <c r="C213"/>
      <c r="D213"/>
      <c r="E213"/>
      <c r="F213"/>
      <c r="G213"/>
    </row>
    <row r="214" spans="1:7" ht="14.55">
      <c r="A214"/>
      <c r="B214"/>
      <c r="C214"/>
      <c r="D214"/>
      <c r="E214"/>
      <c r="F214"/>
      <c r="G214"/>
    </row>
    <row r="215" spans="1:7" ht="14.55">
      <c r="A215"/>
      <c r="B215"/>
      <c r="C215"/>
      <c r="D215"/>
      <c r="E215"/>
      <c r="F215"/>
      <c r="G215"/>
    </row>
    <row r="216" spans="1:7" ht="14.55">
      <c r="A216"/>
      <c r="B216"/>
      <c r="C216"/>
      <c r="D216"/>
      <c r="E216"/>
      <c r="F216"/>
      <c r="G216"/>
    </row>
    <row r="217" spans="1:7" ht="14.55">
      <c r="A217"/>
      <c r="B217"/>
      <c r="C217"/>
      <c r="D217"/>
      <c r="E217"/>
      <c r="F217"/>
      <c r="G217"/>
    </row>
    <row r="218" spans="1:7" ht="14.55">
      <c r="A218"/>
      <c r="B218"/>
      <c r="C218"/>
      <c r="D218"/>
      <c r="E218"/>
      <c r="F218"/>
      <c r="G218"/>
    </row>
    <row r="219" spans="1:7" ht="14.55">
      <c r="A219"/>
      <c r="B219"/>
      <c r="C219"/>
      <c r="D219"/>
      <c r="E219"/>
      <c r="F219"/>
      <c r="G219"/>
    </row>
    <row r="220" spans="1:7" ht="14.55">
      <c r="A220"/>
      <c r="B220"/>
      <c r="C220"/>
      <c r="D220"/>
      <c r="E220"/>
      <c r="F220"/>
      <c r="G220"/>
    </row>
    <row r="221" spans="1:7" ht="14.55">
      <c r="A221"/>
      <c r="B221"/>
      <c r="C221"/>
      <c r="D221"/>
      <c r="E221"/>
      <c r="F221"/>
      <c r="G221"/>
    </row>
    <row r="222" spans="1:7" ht="14.55">
      <c r="A222"/>
      <c r="B222"/>
      <c r="C222"/>
      <c r="D222"/>
      <c r="E222"/>
      <c r="F222"/>
      <c r="G222"/>
    </row>
    <row r="223" spans="1:7" ht="14.55">
      <c r="A223"/>
      <c r="B223"/>
      <c r="C223"/>
      <c r="D223"/>
      <c r="E223"/>
      <c r="F223"/>
      <c r="G223"/>
    </row>
    <row r="224" spans="1:7" ht="14.55">
      <c r="A224"/>
      <c r="B224"/>
      <c r="C224"/>
      <c r="D224"/>
      <c r="E224"/>
      <c r="F224"/>
      <c r="G224"/>
    </row>
    <row r="225" spans="1:7" ht="14.55">
      <c r="A225"/>
      <c r="B225"/>
      <c r="C225"/>
      <c r="D225"/>
      <c r="E225"/>
      <c r="F225"/>
      <c r="G225"/>
    </row>
    <row r="226" spans="1:7" ht="14.55">
      <c r="A226"/>
      <c r="B226"/>
      <c r="C226"/>
      <c r="D226"/>
      <c r="E226"/>
      <c r="F226"/>
      <c r="G226"/>
    </row>
    <row r="227" spans="1:7" ht="14.55">
      <c r="A227"/>
      <c r="B227"/>
      <c r="C227"/>
      <c r="D227"/>
      <c r="E227"/>
      <c r="F227"/>
      <c r="G227"/>
    </row>
    <row r="228" spans="1:7" ht="14.55">
      <c r="A228"/>
      <c r="B228"/>
      <c r="C228"/>
      <c r="D228"/>
      <c r="E228"/>
      <c r="F228"/>
      <c r="G228"/>
    </row>
    <row r="229" spans="1:7" ht="14.55">
      <c r="A229"/>
      <c r="B229"/>
      <c r="C229"/>
      <c r="D229"/>
      <c r="E229"/>
      <c r="F229"/>
      <c r="G229"/>
    </row>
    <row r="230" spans="1:7" ht="14.55">
      <c r="A230"/>
      <c r="B230"/>
      <c r="C230"/>
      <c r="D230"/>
      <c r="E230"/>
      <c r="F230"/>
      <c r="G230"/>
    </row>
    <row r="231" spans="1:7" ht="14.55">
      <c r="A231"/>
      <c r="B231"/>
      <c r="C231"/>
      <c r="D231"/>
      <c r="E231"/>
      <c r="F231"/>
      <c r="G231"/>
    </row>
    <row r="232" spans="1:7" ht="14.55">
      <c r="A232"/>
      <c r="B232"/>
      <c r="C232"/>
      <c r="D232"/>
      <c r="E232"/>
      <c r="F232"/>
      <c r="G232"/>
    </row>
    <row r="233" spans="1:7" ht="14.55">
      <c r="A233"/>
      <c r="B233"/>
      <c r="C233"/>
      <c r="D233"/>
      <c r="E233"/>
      <c r="F233"/>
      <c r="G233"/>
    </row>
    <row r="234" spans="1:7" ht="14.55">
      <c r="A234"/>
      <c r="B234"/>
      <c r="C234"/>
      <c r="D234"/>
      <c r="E234"/>
      <c r="F234"/>
      <c r="G234"/>
    </row>
    <row r="235" spans="1:7" ht="14.55">
      <c r="A235"/>
      <c r="B235"/>
      <c r="C235"/>
      <c r="D235"/>
      <c r="E235"/>
      <c r="F235"/>
      <c r="G235"/>
    </row>
    <row r="236" spans="1:7" ht="14.55">
      <c r="A236"/>
      <c r="B236"/>
      <c r="C236"/>
      <c r="D236"/>
      <c r="E236"/>
      <c r="F236"/>
      <c r="G236"/>
    </row>
    <row r="237" spans="1:7" ht="14.55">
      <c r="A237"/>
      <c r="B237"/>
      <c r="C237"/>
      <c r="D237"/>
      <c r="E237"/>
      <c r="F237"/>
      <c r="G237"/>
    </row>
    <row r="238" spans="1:7" ht="14.55">
      <c r="A238"/>
      <c r="B238"/>
      <c r="C238"/>
      <c r="D238"/>
      <c r="E238"/>
      <c r="F238"/>
      <c r="G238"/>
    </row>
    <row r="239" spans="1:7" ht="14.55">
      <c r="A239"/>
      <c r="B239"/>
      <c r="C239"/>
      <c r="D239"/>
      <c r="E239"/>
      <c r="F239"/>
      <c r="G239"/>
    </row>
    <row r="240" spans="1:7" ht="14.55">
      <c r="A240"/>
      <c r="B240"/>
      <c r="C240"/>
      <c r="D240"/>
      <c r="E240"/>
      <c r="F240"/>
      <c r="G240"/>
    </row>
    <row r="241" spans="1:7" ht="14.55">
      <c r="A241"/>
      <c r="B241"/>
      <c r="C241"/>
      <c r="D241"/>
      <c r="E241"/>
      <c r="F241"/>
      <c r="G241"/>
    </row>
    <row r="242" spans="1:7" ht="14.55">
      <c r="A242"/>
      <c r="B242"/>
      <c r="C242"/>
      <c r="D242"/>
      <c r="E242"/>
      <c r="F242"/>
      <c r="G242"/>
    </row>
    <row r="243" spans="1:7" ht="14.55">
      <c r="A243"/>
      <c r="B243"/>
      <c r="C243"/>
      <c r="D243"/>
      <c r="E243"/>
      <c r="F243"/>
      <c r="G243"/>
    </row>
    <row r="244" spans="1:7" ht="14.55">
      <c r="A244"/>
      <c r="B244"/>
      <c r="C244"/>
      <c r="D244"/>
      <c r="E244"/>
      <c r="F244"/>
      <c r="G244"/>
    </row>
    <row r="245" spans="1:7" ht="14.55">
      <c r="A245"/>
      <c r="B245"/>
      <c r="C245"/>
      <c r="D245"/>
      <c r="E245"/>
      <c r="F245"/>
      <c r="G245"/>
    </row>
    <row r="246" spans="1:7" ht="14.55">
      <c r="A246"/>
      <c r="B246"/>
      <c r="C246"/>
      <c r="D246"/>
      <c r="E246"/>
      <c r="F246"/>
      <c r="G246"/>
    </row>
    <row r="247" spans="1:7" ht="14.55">
      <c r="A247"/>
      <c r="B247"/>
      <c r="C247"/>
      <c r="D247"/>
      <c r="E247"/>
      <c r="F247"/>
      <c r="G247"/>
    </row>
    <row r="248" spans="1:7" ht="14.55">
      <c r="A248"/>
      <c r="B248"/>
      <c r="C248"/>
      <c r="D248"/>
      <c r="E248"/>
      <c r="F248"/>
      <c r="G248"/>
    </row>
    <row r="249" spans="1:7" ht="14.55">
      <c r="A249"/>
      <c r="B249"/>
      <c r="C249"/>
      <c r="D249"/>
      <c r="E249"/>
      <c r="F249"/>
      <c r="G249"/>
    </row>
    <row r="250" spans="1:7" ht="14.55">
      <c r="A250"/>
      <c r="B250"/>
      <c r="C250"/>
      <c r="D250"/>
      <c r="E250"/>
      <c r="F250"/>
      <c r="G250"/>
    </row>
    <row r="251" spans="1:7" ht="14.55">
      <c r="A251"/>
      <c r="B251"/>
      <c r="C251"/>
      <c r="D251"/>
      <c r="E251"/>
      <c r="F251"/>
      <c r="G251"/>
    </row>
    <row r="252" spans="1:7" ht="14.55">
      <c r="A252"/>
      <c r="B252"/>
      <c r="C252"/>
      <c r="D252"/>
      <c r="E252"/>
      <c r="F252"/>
      <c r="G252"/>
    </row>
    <row r="253" spans="1:7" ht="14.55">
      <c r="A253"/>
      <c r="B253"/>
      <c r="C253"/>
      <c r="D253"/>
      <c r="E253"/>
      <c r="F253"/>
      <c r="G253"/>
    </row>
    <row r="254" spans="1:7" ht="14.55">
      <c r="A254"/>
      <c r="B254"/>
      <c r="C254"/>
      <c r="D254"/>
      <c r="E254"/>
      <c r="F254"/>
      <c r="G254"/>
    </row>
    <row r="255" spans="1:7" ht="14.55">
      <c r="A255"/>
      <c r="B255"/>
      <c r="C255"/>
      <c r="D255"/>
      <c r="E255"/>
      <c r="F255"/>
      <c r="G255"/>
    </row>
    <row r="256" spans="1:7" ht="14.55">
      <c r="A256"/>
      <c r="B256"/>
      <c r="C256"/>
      <c r="D256"/>
      <c r="E256"/>
      <c r="F256"/>
      <c r="G256"/>
    </row>
    <row r="257" spans="1:7" ht="14.55">
      <c r="A257"/>
      <c r="B257"/>
      <c r="C257"/>
      <c r="D257"/>
      <c r="E257"/>
      <c r="F257"/>
      <c r="G257"/>
    </row>
    <row r="258" spans="1:7" ht="14.55">
      <c r="A258"/>
      <c r="B258"/>
      <c r="C258"/>
      <c r="D258"/>
      <c r="E258"/>
      <c r="F258"/>
      <c r="G258"/>
    </row>
    <row r="259" spans="1:7" ht="14.55">
      <c r="A259"/>
      <c r="B259"/>
      <c r="C259"/>
      <c r="D259"/>
      <c r="E259"/>
      <c r="F259"/>
      <c r="G259"/>
    </row>
    <row r="260" spans="1:7" ht="14.55">
      <c r="A260"/>
      <c r="B260"/>
      <c r="C260"/>
      <c r="D260"/>
      <c r="E260"/>
      <c r="F260"/>
      <c r="G260"/>
    </row>
    <row r="261" spans="1:7" ht="14.55">
      <c r="A261"/>
      <c r="B261"/>
      <c r="C261"/>
      <c r="D261"/>
      <c r="E261"/>
      <c r="F261"/>
      <c r="G261"/>
    </row>
    <row r="262" spans="1:7" ht="14.55">
      <c r="A262"/>
      <c r="B262"/>
      <c r="C262"/>
      <c r="D262"/>
      <c r="E262"/>
      <c r="F262"/>
      <c r="G262"/>
    </row>
    <row r="263" spans="1:7" ht="14.55">
      <c r="A263"/>
      <c r="B263"/>
      <c r="C263"/>
      <c r="D263"/>
      <c r="E263"/>
      <c r="F263"/>
      <c r="G263"/>
    </row>
    <row r="264" spans="1:7" ht="14.55">
      <c r="A264"/>
      <c r="B264"/>
      <c r="C264"/>
      <c r="D264"/>
      <c r="E264"/>
      <c r="F264"/>
      <c r="G264"/>
    </row>
    <row r="265" spans="1:7" ht="14.55">
      <c r="A265"/>
      <c r="B265"/>
      <c r="C265"/>
      <c r="D265"/>
      <c r="E265"/>
      <c r="F265"/>
      <c r="G265"/>
    </row>
    <row r="266" spans="1:7" ht="14.55">
      <c r="A266"/>
      <c r="B266"/>
      <c r="C266"/>
      <c r="D266"/>
      <c r="E266"/>
      <c r="F266"/>
      <c r="G266"/>
    </row>
    <row r="267" spans="1:7" ht="14.55">
      <c r="A267"/>
      <c r="B267"/>
      <c r="C267"/>
      <c r="D267"/>
      <c r="E267"/>
      <c r="F267"/>
      <c r="G267"/>
    </row>
    <row r="268" spans="1:7" ht="14.55">
      <c r="A268"/>
      <c r="B268"/>
      <c r="C268"/>
      <c r="D268"/>
      <c r="E268"/>
      <c r="F268"/>
      <c r="G268"/>
    </row>
    <row r="269" spans="1:7" ht="14.55">
      <c r="A269"/>
      <c r="B269"/>
      <c r="C269"/>
      <c r="D269"/>
      <c r="E269"/>
      <c r="F269"/>
      <c r="G269"/>
    </row>
    <row r="270" spans="1:7" ht="14.55">
      <c r="A270"/>
      <c r="B270"/>
      <c r="C270"/>
      <c r="D270"/>
      <c r="E270"/>
      <c r="F270"/>
      <c r="G270"/>
    </row>
    <row r="271" spans="1:7" ht="14.55">
      <c r="A271"/>
      <c r="B271"/>
      <c r="C271"/>
      <c r="D271"/>
      <c r="E271"/>
      <c r="F271"/>
      <c r="G271"/>
    </row>
    <row r="272" spans="1:7" ht="14.55">
      <c r="A272"/>
      <c r="B272"/>
      <c r="C272"/>
      <c r="D272"/>
      <c r="E272"/>
      <c r="F272"/>
      <c r="G272"/>
    </row>
    <row r="273" spans="1:7" ht="14.55">
      <c r="A273"/>
      <c r="B273"/>
      <c r="C273"/>
      <c r="D273"/>
      <c r="E273"/>
      <c r="F273"/>
      <c r="G273"/>
    </row>
    <row r="274" spans="1:7" ht="14.55">
      <c r="A274"/>
      <c r="B274"/>
      <c r="C274"/>
      <c r="D274"/>
      <c r="E274"/>
      <c r="F274"/>
      <c r="G274"/>
    </row>
    <row r="275" spans="1:7" ht="14.55">
      <c r="A275"/>
      <c r="B275"/>
      <c r="C275"/>
      <c r="D275"/>
      <c r="E275"/>
      <c r="F275"/>
      <c r="G275"/>
    </row>
    <row r="276" spans="1:7" ht="14.55">
      <c r="A276"/>
      <c r="B276"/>
      <c r="C276"/>
      <c r="D276"/>
      <c r="E276"/>
      <c r="F276"/>
      <c r="G276"/>
    </row>
    <row r="277" spans="1:7" ht="14.55">
      <c r="A277"/>
      <c r="B277"/>
      <c r="C277"/>
      <c r="D277"/>
      <c r="E277"/>
      <c r="F277"/>
    </row>
    <row r="278" spans="1:7" ht="14.55">
      <c r="A278"/>
      <c r="B278"/>
      <c r="C278"/>
      <c r="D278"/>
      <c r="E278"/>
      <c r="F278"/>
    </row>
    <row r="279" spans="1:7" ht="14.55">
      <c r="A279"/>
      <c r="B279"/>
      <c r="C279"/>
      <c r="D279"/>
      <c r="E279"/>
      <c r="F279"/>
    </row>
    <row r="280" spans="1:7" ht="14.55">
      <c r="A280"/>
      <c r="B280"/>
      <c r="C280"/>
      <c r="D280"/>
      <c r="E280"/>
      <c r="F280"/>
    </row>
    <row r="281" spans="1:7" ht="14.55">
      <c r="A281"/>
      <c r="B281"/>
      <c r="C281"/>
      <c r="D281"/>
      <c r="E281"/>
      <c r="F281"/>
    </row>
    <row r="282" spans="1:7" ht="14.55">
      <c r="A282"/>
      <c r="B282"/>
      <c r="C282"/>
      <c r="D282"/>
      <c r="E282"/>
      <c r="F282"/>
    </row>
    <row r="283" spans="1:7" ht="14.55">
      <c r="A283"/>
      <c r="B283"/>
      <c r="C283"/>
      <c r="D283"/>
      <c r="E283"/>
      <c r="F283"/>
    </row>
    <row r="284" spans="1:7" ht="14.55">
      <c r="A284"/>
      <c r="B284"/>
      <c r="C284"/>
      <c r="D284"/>
      <c r="E284"/>
      <c r="F284"/>
    </row>
    <row r="285" spans="1:7" ht="14.55">
      <c r="A285"/>
      <c r="B285"/>
      <c r="C285"/>
      <c r="D285"/>
      <c r="E285"/>
      <c r="F285"/>
    </row>
    <row r="286" spans="1:7" ht="14.55">
      <c r="A286"/>
      <c r="B286"/>
      <c r="C286"/>
      <c r="D286"/>
      <c r="E286"/>
      <c r="F286"/>
    </row>
    <row r="287" spans="1:7" ht="14.55">
      <c r="A287"/>
      <c r="B287"/>
      <c r="C287"/>
      <c r="D287"/>
      <c r="E287"/>
      <c r="F287"/>
    </row>
    <row r="288" spans="1:7" ht="14.55">
      <c r="A288"/>
      <c r="B288"/>
      <c r="C288"/>
      <c r="D288"/>
      <c r="E288"/>
      <c r="F288"/>
    </row>
    <row r="289" spans="1:6" ht="14.55">
      <c r="A289"/>
      <c r="B289"/>
      <c r="C289"/>
      <c r="D289"/>
      <c r="E289"/>
      <c r="F289"/>
    </row>
    <row r="290" spans="1:6" ht="14.55">
      <c r="A290"/>
      <c r="B290"/>
      <c r="C290"/>
      <c r="D290"/>
      <c r="E290"/>
      <c r="F290"/>
    </row>
    <row r="291" spans="1:6" ht="14.55">
      <c r="A291"/>
      <c r="B291"/>
      <c r="C291"/>
      <c r="D291"/>
      <c r="E291"/>
      <c r="F291"/>
    </row>
    <row r="292" spans="1:6" ht="14.55">
      <c r="A292"/>
      <c r="B292"/>
      <c r="C292"/>
      <c r="D292"/>
      <c r="E292"/>
      <c r="F292"/>
    </row>
    <row r="293" spans="1:6" ht="14.55">
      <c r="A293"/>
      <c r="B293"/>
      <c r="C293"/>
      <c r="D293"/>
      <c r="E293"/>
      <c r="F293"/>
    </row>
    <row r="294" spans="1:6" ht="14.55">
      <c r="A294"/>
      <c r="B294"/>
      <c r="C294"/>
      <c r="D294"/>
      <c r="E294"/>
      <c r="F294"/>
    </row>
    <row r="295" spans="1:6" ht="14.55">
      <c r="A295"/>
      <c r="B295"/>
      <c r="C295"/>
      <c r="D295"/>
      <c r="E295"/>
      <c r="F295"/>
    </row>
    <row r="296" spans="1:6" ht="14.55">
      <c r="A296"/>
      <c r="B296"/>
      <c r="C296"/>
      <c r="D296"/>
      <c r="E296"/>
      <c r="F296"/>
    </row>
    <row r="297" spans="1:6" ht="14.55">
      <c r="A297"/>
      <c r="B297"/>
      <c r="C297"/>
      <c r="D297"/>
      <c r="E297"/>
      <c r="F297"/>
    </row>
    <row r="298" spans="1:6" ht="14.55">
      <c r="A298"/>
      <c r="B298"/>
      <c r="C298"/>
      <c r="D298"/>
      <c r="E298"/>
      <c r="F298"/>
    </row>
    <row r="299" spans="1:6" ht="14.55">
      <c r="A299"/>
      <c r="B299"/>
      <c r="C299"/>
      <c r="D299"/>
      <c r="E299"/>
      <c r="F299"/>
    </row>
    <row r="300" spans="1:6" ht="14.55">
      <c r="A300"/>
      <c r="B300"/>
      <c r="C300"/>
      <c r="D300"/>
      <c r="E300"/>
      <c r="F300"/>
    </row>
    <row r="301" spans="1:6" ht="14.55">
      <c r="A301"/>
      <c r="B301"/>
      <c r="C301"/>
      <c r="D301"/>
      <c r="E301"/>
      <c r="F301"/>
    </row>
    <row r="302" spans="1:6" ht="14.55">
      <c r="A302"/>
      <c r="B302"/>
      <c r="C302"/>
      <c r="D302"/>
      <c r="E302"/>
      <c r="F302"/>
    </row>
    <row r="303" spans="1:6" ht="14.55">
      <c r="A303"/>
      <c r="B303"/>
      <c r="C303"/>
      <c r="D303"/>
      <c r="E303"/>
      <c r="F303"/>
    </row>
    <row r="304" spans="1:6" ht="14.55">
      <c r="A304"/>
      <c r="B304"/>
      <c r="C304"/>
      <c r="D304"/>
      <c r="E304"/>
      <c r="F304"/>
    </row>
    <row r="305" spans="1:6" ht="14.55">
      <c r="A305"/>
      <c r="B305"/>
      <c r="C305"/>
      <c r="D305"/>
      <c r="E305"/>
      <c r="F305"/>
    </row>
    <row r="306" spans="1:6" ht="14.55">
      <c r="A306"/>
      <c r="B306"/>
      <c r="C306"/>
      <c r="D306"/>
      <c r="E306"/>
      <c r="F306"/>
    </row>
    <row r="307" spans="1:6" ht="14.55">
      <c r="A307"/>
      <c r="B307"/>
      <c r="C307"/>
      <c r="D307"/>
      <c r="E307"/>
      <c r="F307"/>
    </row>
    <row r="308" spans="1:6" ht="14.55">
      <c r="A308"/>
      <c r="B308"/>
      <c r="C308"/>
      <c r="D308"/>
      <c r="E308"/>
      <c r="F308"/>
    </row>
    <row r="309" spans="1:6" ht="14.55">
      <c r="A309"/>
      <c r="B309"/>
      <c r="C309"/>
      <c r="D309"/>
      <c r="E309"/>
      <c r="F309"/>
    </row>
    <row r="310" spans="1:6" ht="14.55">
      <c r="A310"/>
      <c r="B310"/>
      <c r="C310"/>
      <c r="D310"/>
      <c r="E310"/>
      <c r="F310"/>
    </row>
    <row r="311" spans="1:6" ht="14.55">
      <c r="A311"/>
      <c r="B311"/>
      <c r="C311"/>
      <c r="D311"/>
      <c r="E311"/>
      <c r="F311"/>
    </row>
    <row r="312" spans="1:6" ht="14.55">
      <c r="A312"/>
      <c r="B312"/>
      <c r="C312"/>
      <c r="D312"/>
      <c r="E312"/>
      <c r="F312"/>
    </row>
    <row r="313" spans="1:6" ht="14.55">
      <c r="A313"/>
      <c r="B313"/>
      <c r="C313"/>
      <c r="D313"/>
      <c r="E313"/>
      <c r="F313"/>
    </row>
    <row r="314" spans="1:6" ht="14.55">
      <c r="A314"/>
      <c r="B314"/>
      <c r="C314"/>
      <c r="D314"/>
      <c r="E314"/>
      <c r="F314"/>
    </row>
    <row r="315" spans="1:6" ht="14.55">
      <c r="A315"/>
      <c r="B315"/>
      <c r="C315"/>
      <c r="D315"/>
      <c r="E315"/>
      <c r="F315"/>
    </row>
    <row r="316" spans="1:6" ht="14.55">
      <c r="A316"/>
      <c r="B316"/>
      <c r="C316"/>
      <c r="D316"/>
      <c r="E316"/>
      <c r="F316"/>
    </row>
    <row r="317" spans="1:6" ht="14.55">
      <c r="A317"/>
      <c r="B317"/>
      <c r="C317"/>
      <c r="D317"/>
      <c r="E317"/>
      <c r="F317"/>
    </row>
    <row r="318" spans="1:6" ht="14.55">
      <c r="A318"/>
      <c r="B318"/>
      <c r="C318"/>
      <c r="D318"/>
      <c r="E318"/>
      <c r="F318"/>
    </row>
    <row r="319" spans="1:6" ht="14.55">
      <c r="A319"/>
      <c r="B319"/>
      <c r="C319"/>
      <c r="D319"/>
      <c r="E319"/>
      <c r="F319"/>
    </row>
    <row r="320" spans="1:6" ht="14.55">
      <c r="A320"/>
      <c r="B320"/>
      <c r="C320"/>
      <c r="D320"/>
      <c r="E320"/>
      <c r="F320"/>
    </row>
    <row r="321" spans="1:6" ht="14.55">
      <c r="A321"/>
      <c r="B321"/>
      <c r="C321"/>
      <c r="D321"/>
      <c r="E321"/>
      <c r="F321"/>
    </row>
    <row r="322" spans="1:6" ht="14.55">
      <c r="A322"/>
      <c r="B322"/>
      <c r="C322"/>
      <c r="D322"/>
      <c r="E322"/>
      <c r="F322"/>
    </row>
    <row r="323" spans="1:6" ht="14.55">
      <c r="A323"/>
      <c r="B323"/>
      <c r="C323"/>
      <c r="D323"/>
      <c r="E323"/>
      <c r="F323"/>
    </row>
    <row r="324" spans="1:6" ht="14.55">
      <c r="A324"/>
      <c r="B324"/>
      <c r="C324"/>
      <c r="D324"/>
      <c r="E324"/>
      <c r="F324"/>
    </row>
    <row r="325" spans="1:6" ht="14.55">
      <c r="A325"/>
      <c r="B325"/>
      <c r="C325"/>
      <c r="D325"/>
      <c r="E325"/>
      <c r="F325"/>
    </row>
    <row r="326" spans="1:6" ht="14.55">
      <c r="A326"/>
      <c r="B326"/>
      <c r="C326"/>
      <c r="D326"/>
      <c r="E326"/>
      <c r="F326"/>
    </row>
    <row r="327" spans="1:6" ht="14.55">
      <c r="A327"/>
      <c r="B327"/>
      <c r="C327"/>
      <c r="D327"/>
      <c r="E327"/>
      <c r="F327"/>
    </row>
    <row r="328" spans="1:6" ht="14.55">
      <c r="A328"/>
      <c r="B328"/>
      <c r="C328"/>
      <c r="D328"/>
      <c r="E328"/>
      <c r="F328"/>
    </row>
    <row r="329" spans="1:6" ht="14.55">
      <c r="A329"/>
      <c r="B329"/>
      <c r="C329"/>
      <c r="D329"/>
      <c r="E329"/>
      <c r="F329"/>
    </row>
    <row r="330" spans="1:6" ht="14.55">
      <c r="A330"/>
      <c r="B330"/>
      <c r="C330"/>
      <c r="D330"/>
      <c r="E330"/>
      <c r="F330"/>
    </row>
    <row r="331" spans="1:6" ht="14.55">
      <c r="A331"/>
      <c r="B331"/>
      <c r="C331"/>
      <c r="D331"/>
      <c r="E331"/>
      <c r="F331"/>
    </row>
    <row r="332" spans="1:6" ht="14.55">
      <c r="A332"/>
      <c r="B332"/>
      <c r="C332"/>
      <c r="D332"/>
      <c r="E332"/>
      <c r="F332"/>
    </row>
    <row r="333" spans="1:6" ht="14.55">
      <c r="A333"/>
      <c r="B333"/>
      <c r="C333"/>
      <c r="D333"/>
      <c r="E333"/>
      <c r="F333"/>
    </row>
    <row r="334" spans="1:6" ht="14.55">
      <c r="A334"/>
      <c r="B334"/>
      <c r="C334"/>
      <c r="D334"/>
      <c r="E334"/>
      <c r="F334"/>
    </row>
    <row r="335" spans="1:6" ht="14.55">
      <c r="A335"/>
      <c r="B335"/>
      <c r="C335"/>
      <c r="D335"/>
      <c r="E335"/>
      <c r="F335"/>
    </row>
    <row r="336" spans="1:6" ht="14.55">
      <c r="A336"/>
      <c r="B336"/>
      <c r="C336"/>
      <c r="D336"/>
      <c r="E336"/>
      <c r="F336"/>
    </row>
    <row r="337" spans="1:6" ht="14.55">
      <c r="A337"/>
      <c r="B337"/>
      <c r="C337"/>
      <c r="D337"/>
      <c r="E337"/>
      <c r="F337"/>
    </row>
    <row r="338" spans="1:6" ht="14.55">
      <c r="A338"/>
      <c r="B338"/>
      <c r="C338"/>
      <c r="D338"/>
      <c r="E338"/>
      <c r="F338"/>
    </row>
    <row r="339" spans="1:6" ht="14.55">
      <c r="A339"/>
      <c r="B339"/>
      <c r="C339"/>
      <c r="D339"/>
      <c r="E339"/>
      <c r="F339"/>
    </row>
    <row r="340" spans="1:6" ht="14.55">
      <c r="A340"/>
      <c r="B340"/>
      <c r="C340"/>
      <c r="D340"/>
      <c r="E340"/>
      <c r="F340"/>
    </row>
    <row r="341" spans="1:6" ht="14.55">
      <c r="A341"/>
      <c r="B341"/>
      <c r="C341"/>
      <c r="D341"/>
      <c r="E341"/>
      <c r="F341"/>
    </row>
    <row r="342" spans="1:6" ht="14.55">
      <c r="A342"/>
      <c r="B342"/>
      <c r="C342"/>
      <c r="D342"/>
      <c r="E342"/>
      <c r="F342"/>
    </row>
    <row r="343" spans="1:6" ht="14.55">
      <c r="A343"/>
      <c r="B343"/>
      <c r="C343"/>
      <c r="D343"/>
      <c r="E343"/>
      <c r="F343"/>
    </row>
    <row r="344" spans="1:6" ht="14.55">
      <c r="A344"/>
      <c r="B344"/>
      <c r="C344"/>
      <c r="D344"/>
      <c r="E344"/>
      <c r="F3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B61"/>
  <sheetViews>
    <sheetView workbookViewId="0">
      <pane ySplit="1" topLeftCell="A41" activePane="bottomLeft" state="frozen"/>
      <selection activeCell="C97" sqref="C97"/>
      <selection pane="bottomLeft" activeCell="A61" sqref="A61"/>
    </sheetView>
  </sheetViews>
  <sheetFormatPr defaultColWidth="8.5703125" defaultRowHeight="14"/>
  <cols>
    <col min="1" max="1" width="4" style="21" bestFit="1" customWidth="1"/>
    <col min="2" max="2" width="8.5703125" style="21"/>
    <col min="3" max="3" width="23.0703125" style="21" customWidth="1"/>
    <col min="4" max="4" width="17.2109375" style="21" customWidth="1"/>
    <col min="5" max="5" width="8.5703125" style="21"/>
    <col min="6" max="6" width="5.92578125" style="21" bestFit="1" customWidth="1"/>
    <col min="7" max="7" width="12.5" style="21" customWidth="1"/>
    <col min="8" max="8" width="12" style="21" customWidth="1"/>
    <col min="9" max="9" width="13.92578125" style="21" customWidth="1"/>
    <col min="10" max="13" width="8.5703125" style="21"/>
    <col min="14" max="14" width="12.5703125" style="21" customWidth="1"/>
    <col min="15" max="15" width="14.5703125" style="35" bestFit="1" customWidth="1"/>
    <col min="16" max="16" width="16.2109375" style="35" customWidth="1"/>
    <col min="17" max="17" width="11.5703125" style="35" bestFit="1" customWidth="1"/>
    <col min="18" max="18" width="11.7109375" style="35" customWidth="1"/>
    <col min="19" max="19" width="29.42578125" style="21" customWidth="1"/>
    <col min="20" max="20" width="10.2109375" style="21" bestFit="1" customWidth="1"/>
    <col min="21" max="21" width="11.2109375" style="21" bestFit="1" customWidth="1"/>
    <col min="22" max="24" width="8.5703125" style="21"/>
    <col min="25" max="25" width="16.5703125" style="21" customWidth="1"/>
    <col min="26" max="26" width="3.42578125" style="21" customWidth="1"/>
    <col min="27" max="27" width="16.42578125" style="21" bestFit="1" customWidth="1"/>
    <col min="28" max="16384" width="8.5703125" style="21"/>
  </cols>
  <sheetData>
    <row r="1" spans="1:28" ht="14.55" thickBot="1">
      <c r="A1" s="21" t="s">
        <v>431</v>
      </c>
      <c r="B1" s="21" t="s">
        <v>402</v>
      </c>
      <c r="C1" s="21" t="s">
        <v>412</v>
      </c>
      <c r="D1" s="21" t="s">
        <v>416</v>
      </c>
      <c r="E1" s="20" t="s">
        <v>418</v>
      </c>
      <c r="F1" s="20" t="s">
        <v>419</v>
      </c>
      <c r="G1" s="21" t="s">
        <v>420</v>
      </c>
      <c r="H1" s="28" t="s">
        <v>421</v>
      </c>
      <c r="I1" s="28" t="s">
        <v>413</v>
      </c>
      <c r="J1" s="20" t="s">
        <v>422</v>
      </c>
      <c r="K1" s="20" t="s">
        <v>423</v>
      </c>
      <c r="L1" s="20" t="s">
        <v>409</v>
      </c>
      <c r="M1" s="20" t="s">
        <v>424</v>
      </c>
      <c r="N1" s="20" t="s">
        <v>166</v>
      </c>
      <c r="O1" s="28" t="s">
        <v>417</v>
      </c>
      <c r="P1" s="36" t="s">
        <v>168</v>
      </c>
      <c r="Q1" s="28" t="s">
        <v>169</v>
      </c>
      <c r="R1" s="28" t="s">
        <v>170</v>
      </c>
      <c r="S1" s="46"/>
      <c r="T1" s="46" t="s">
        <v>415</v>
      </c>
      <c r="U1" s="46" t="s">
        <v>414</v>
      </c>
      <c r="V1" s="46" t="s">
        <v>409</v>
      </c>
      <c r="W1" s="46" t="s">
        <v>408</v>
      </c>
      <c r="X1" s="46" t="s">
        <v>410</v>
      </c>
      <c r="Y1" s="20"/>
      <c r="Z1" s="20"/>
      <c r="AA1" s="20"/>
    </row>
    <row r="2" spans="1:28" ht="15.05" thickBot="1">
      <c r="A2" s="35">
        <v>1</v>
      </c>
      <c r="B2" s="20" t="s">
        <v>35</v>
      </c>
      <c r="C2" s="20" t="str">
        <f>VLOOKUP(B2,'HECVAT - Lite'!A:E,2,FALSE)</f>
        <v>Have you undergone a SSAE 18 audit?</v>
      </c>
      <c r="D2" s="27">
        <f>VLOOKUP(B2,'HECVAT - Lite'!A:E,4,FALSE)</f>
        <v>0</v>
      </c>
      <c r="E2" s="20" t="b">
        <f>IF(K2&gt;20,TRUE,FALSE)</f>
        <v>0</v>
      </c>
      <c r="F2" s="21">
        <v>1</v>
      </c>
      <c r="G2" s="21" t="s">
        <v>3</v>
      </c>
      <c r="H2" s="29" t="s">
        <v>339</v>
      </c>
      <c r="I2" s="27">
        <f>VLOOKUP(B2,'HECVAT - Lite'!$A$6:$C$316,3,FALSE)</f>
        <v>0</v>
      </c>
      <c r="J2" s="21">
        <f>IF(ISNUMBER(FIND(H2,I2)), 1, 0)</f>
        <v>0</v>
      </c>
      <c r="K2" s="64">
        <v>15</v>
      </c>
      <c r="L2" s="21">
        <f>J2*K2</f>
        <v>0</v>
      </c>
      <c r="M2" s="34">
        <f>VLOOKUP($B2,'Standards Crosswalk'!$A:$H,3,FALSE)</f>
        <v>0</v>
      </c>
      <c r="N2" s="34">
        <f>VLOOKUP($B2,'Standards Crosswalk'!$A:$H,4,FALSE)</f>
        <v>0</v>
      </c>
      <c r="O2" s="34" t="str">
        <f>VLOOKUP($B2,'Standards Crosswalk'!$A:$H,5,FALSE)</f>
        <v>15.2.1</v>
      </c>
      <c r="P2" s="34">
        <f>VLOOKUP($B2,'Standards Crosswalk'!$A:$H,6,FALSE)</f>
        <v>0</v>
      </c>
      <c r="Q2" s="34">
        <f>VLOOKUP($B2,'Standards Crosswalk'!$A:$H,7,FALSE)</f>
        <v>0</v>
      </c>
      <c r="R2" s="34" t="str">
        <f>VLOOKUP($B2,'Standards Crosswalk'!$A:$H,8,FALSE)</f>
        <v>SA-9</v>
      </c>
      <c r="S2" s="52" t="s">
        <v>3</v>
      </c>
      <c r="T2" s="47">
        <f>COUNTIFS(B:B,"DOCU*",J:J,"=1")</f>
        <v>0</v>
      </c>
      <c r="U2" s="24">
        <f>COUNTIF(B:B,"DOCU*")</f>
        <v>6</v>
      </c>
      <c r="V2" s="24">
        <f>SUMIFS(L:L,B:B, "DOCU*")</f>
        <v>0</v>
      </c>
      <c r="W2" s="24">
        <f>SUMIFS(K:K,B:B, "DOCU*")</f>
        <v>100</v>
      </c>
      <c r="X2" s="48">
        <f>V2/W2</f>
        <v>0</v>
      </c>
      <c r="Y2" s="21" t="s">
        <v>407</v>
      </c>
      <c r="Z2" s="21">
        <f>COUNTIFS(E:E,"TRUE",J:J,"&lt;1")</f>
        <v>32</v>
      </c>
      <c r="AA2" s="21" t="s">
        <v>429</v>
      </c>
      <c r="AB2" s="21">
        <f>Z2/Z4</f>
        <v>1</v>
      </c>
    </row>
    <row r="3" spans="1:28" ht="15.05" thickBot="1">
      <c r="A3" s="35">
        <f>A2+1</f>
        <v>2</v>
      </c>
      <c r="B3" s="20" t="s">
        <v>36</v>
      </c>
      <c r="C3" s="20" t="str">
        <f>VLOOKUP(B3,'HECVAT - Lite'!A:E,2,FALSE)</f>
        <v>Have you completed the Cloud Security Alliance (CSA) self assessment or CAIQ?</v>
      </c>
      <c r="D3" s="27">
        <f>VLOOKUP(B3,'HECVAT - Lite'!A:E,4,FALSE)</f>
        <v>0</v>
      </c>
      <c r="E3" s="20" t="b">
        <f t="shared" ref="E3:E61" si="0">IF(K3&gt;20,TRUE,FALSE)</f>
        <v>0</v>
      </c>
      <c r="F3" s="21">
        <v>1</v>
      </c>
      <c r="G3" s="21" t="s">
        <v>3</v>
      </c>
      <c r="H3" s="29" t="s">
        <v>339</v>
      </c>
      <c r="I3" s="27">
        <f>VLOOKUP(B3,'HECVAT - Lite'!$A$6:$C$316,3,FALSE)</f>
        <v>0</v>
      </c>
      <c r="J3" s="21">
        <f t="shared" ref="J3:J19" si="1">IF(ISNUMBER(FIND(H3,I3)), 1, 0)</f>
        <v>0</v>
      </c>
      <c r="K3" s="64">
        <v>10</v>
      </c>
      <c r="L3" s="21">
        <f t="shared" ref="L3:L19" si="2">J3*K3</f>
        <v>0</v>
      </c>
      <c r="M3" s="34">
        <f>VLOOKUP($B3,'Standards Crosswalk'!$A:$H,3,FALSE)</f>
        <v>0</v>
      </c>
      <c r="N3" s="34">
        <f>VLOOKUP($B3,'Standards Crosswalk'!$A:$H,4,FALSE)</f>
        <v>0</v>
      </c>
      <c r="O3" s="34" t="str">
        <f>VLOOKUP($B3,'Standards Crosswalk'!$A:$H,5,FALSE)</f>
        <v>15.2.1</v>
      </c>
      <c r="P3" s="34">
        <f>VLOOKUP($B3,'Standards Crosswalk'!$A:$H,6,FALSE)</f>
        <v>0</v>
      </c>
      <c r="Q3" s="34">
        <f>VLOOKUP($B3,'Standards Crosswalk'!$A:$H,7,FALSE)</f>
        <v>0</v>
      </c>
      <c r="R3" s="34" t="str">
        <f>VLOOKUP($B3,'Standards Crosswalk'!$A:$H,8,FALSE)</f>
        <v>PE-2, PE-3, PE-5, PE-11, PE-13, PE-14, SA-9</v>
      </c>
      <c r="S3" s="52" t="s">
        <v>433</v>
      </c>
      <c r="T3" s="24">
        <f>COUNTIFS(B:B,"COMP*",J:J,"=1")</f>
        <v>0</v>
      </c>
      <c r="U3" s="24">
        <f>COUNTIF(B:B,"COMP*")</f>
        <v>7</v>
      </c>
      <c r="V3" s="24">
        <f>SUMIFS(L:L,B:B, "COMP*")</f>
        <v>0</v>
      </c>
      <c r="W3" s="24">
        <f>SUMIFS(K:K,B:B, "COMP*")</f>
        <v>115</v>
      </c>
      <c r="X3" s="48">
        <f t="shared" ref="X3:X20" si="3">V3/W3</f>
        <v>0</v>
      </c>
      <c r="Y3" s="21" t="s">
        <v>411</v>
      </c>
      <c r="Z3" s="21">
        <f>COUNTIFS(E:E,"FALSE",J:J,"&lt;1")</f>
        <v>28</v>
      </c>
      <c r="AA3" s="21" t="s">
        <v>428</v>
      </c>
      <c r="AB3" s="21">
        <f>Z3/Z5</f>
        <v>1</v>
      </c>
    </row>
    <row r="4" spans="1:28" ht="15.05" thickBot="1">
      <c r="A4" s="35">
        <f t="shared" ref="A4:A61" si="4">A3+1</f>
        <v>3</v>
      </c>
      <c r="B4" s="20" t="s">
        <v>37</v>
      </c>
      <c r="C4" s="20" t="str">
        <f>VLOOKUP(B4,'HECVAT - Lite'!A:E,2,FALSE)</f>
        <v>Have you received the Cloud Security Alliance STAR certification?</v>
      </c>
      <c r="D4" s="27">
        <f>VLOOKUP(B4,'HECVAT - Lite'!A:E,4,FALSE)</f>
        <v>0</v>
      </c>
      <c r="E4" s="20" t="b">
        <f t="shared" si="0"/>
        <v>0</v>
      </c>
      <c r="F4" s="21">
        <v>1</v>
      </c>
      <c r="G4" s="21" t="s">
        <v>3</v>
      </c>
      <c r="H4" s="29" t="s">
        <v>339</v>
      </c>
      <c r="I4" s="27">
        <f>VLOOKUP(B4,'HECVAT - Lite'!$A$6:$C$316,3,FALSE)</f>
        <v>0</v>
      </c>
      <c r="J4" s="21">
        <f t="shared" si="1"/>
        <v>0</v>
      </c>
      <c r="K4" s="64">
        <v>15</v>
      </c>
      <c r="L4" s="21">
        <f t="shared" si="2"/>
        <v>0</v>
      </c>
      <c r="M4" s="34">
        <f>VLOOKUP($B4,'Standards Crosswalk'!$A:$H,3,FALSE)</f>
        <v>0</v>
      </c>
      <c r="N4" s="34">
        <f>VLOOKUP($B4,'Standards Crosswalk'!$A:$H,4,FALSE)</f>
        <v>0</v>
      </c>
      <c r="O4" s="34" t="str">
        <f>VLOOKUP($B4,'Standards Crosswalk'!$A:$H,5,FALSE)</f>
        <v>15.2.1</v>
      </c>
      <c r="P4" s="34">
        <f>VLOOKUP($B4,'Standards Crosswalk'!$A:$H,6,FALSE)</f>
        <v>0</v>
      </c>
      <c r="Q4" s="34">
        <f>VLOOKUP($B4,'Standards Crosswalk'!$A:$H,7,FALSE)</f>
        <v>0</v>
      </c>
      <c r="R4" s="34" t="str">
        <f>VLOOKUP($B4,'Standards Crosswalk'!$A:$H,8,FALSE)</f>
        <v>PE-2, PE-3, PE-5, PE-11, PE-13, PE-14, SA-9</v>
      </c>
      <c r="S4" s="52" t="s">
        <v>434</v>
      </c>
      <c r="T4" s="42">
        <f>COUNTIFS(B:B,"HLAP*",J:J,"=1")</f>
        <v>0</v>
      </c>
      <c r="U4" s="24">
        <f>COUNTIF(B:B,"HLAP*")</f>
        <v>5</v>
      </c>
      <c r="V4" s="24">
        <f>SUMIFS(L:L,B:B, "HLAP*")</f>
        <v>0</v>
      </c>
      <c r="W4" s="24">
        <f>SUMIFS(K:K,B:B, "HLAP*")</f>
        <v>110</v>
      </c>
      <c r="X4" s="48">
        <f t="shared" si="3"/>
        <v>0</v>
      </c>
      <c r="Y4" s="17" t="s">
        <v>426</v>
      </c>
      <c r="Z4" s="18">
        <f>COUNTIF(E:E,"TRUE")</f>
        <v>32</v>
      </c>
    </row>
    <row r="5" spans="1:28" ht="15.05" thickBot="1">
      <c r="A5" s="35">
        <f t="shared" si="4"/>
        <v>4</v>
      </c>
      <c r="B5" s="20" t="s">
        <v>39</v>
      </c>
      <c r="C5" s="20" t="str">
        <f>VLOOKUP(B5,'HECVAT - Lite'!A:E,2,FALSE)</f>
        <v>Do you conform with a specific industry standard security framework? (e.g. NIST Cybersecurity Framework, ISO 27001, etc.)</v>
      </c>
      <c r="D5" s="27">
        <f>VLOOKUP(B5,'HECVAT - Lite'!A:E,4,FALSE)</f>
        <v>0</v>
      </c>
      <c r="E5" s="20" t="b">
        <f t="shared" si="0"/>
        <v>1</v>
      </c>
      <c r="F5" s="21">
        <v>1</v>
      </c>
      <c r="G5" s="21" t="s">
        <v>3</v>
      </c>
      <c r="H5" s="29" t="s">
        <v>339</v>
      </c>
      <c r="I5" s="27">
        <f>VLOOKUP(B5,'HECVAT - Lite'!$A$6:$C$316,3,FALSE)</f>
        <v>0</v>
      </c>
      <c r="J5" s="21">
        <f t="shared" si="1"/>
        <v>0</v>
      </c>
      <c r="K5" s="64">
        <v>25</v>
      </c>
      <c r="L5" s="21">
        <f t="shared" si="2"/>
        <v>0</v>
      </c>
      <c r="M5" s="34">
        <f>VLOOKUP($B5,'Standards Crosswalk'!$A:$H,3,FALSE)</f>
        <v>0</v>
      </c>
      <c r="N5" s="34">
        <f>VLOOKUP($B5,'Standards Crosswalk'!$A:$H,4,FALSE)</f>
        <v>0</v>
      </c>
      <c r="O5" s="34" t="str">
        <f>VLOOKUP($B5,'Standards Crosswalk'!$A:$H,5,FALSE)</f>
        <v>18.1.1</v>
      </c>
      <c r="P5" s="34">
        <f>VLOOKUP($B5,'Standards Crosswalk'!$A:$H,6,FALSE)</f>
        <v>0</v>
      </c>
      <c r="Q5" s="34">
        <f>VLOOKUP($B5,'Standards Crosswalk'!$A:$H,7,FALSE)</f>
        <v>0</v>
      </c>
      <c r="R5" s="34" t="str">
        <f>VLOOKUP($B5,'Standards Crosswalk'!$A:$H,8,FALSE)</f>
        <v>SA-9</v>
      </c>
      <c r="S5" s="52" t="s">
        <v>63</v>
      </c>
      <c r="T5" s="42">
        <f>COUNTIFS(B:B,"HLAA*",J:J,"=1")</f>
        <v>0</v>
      </c>
      <c r="U5" s="24">
        <f>COUNTIF(B:B,"HLAA*")</f>
        <v>5</v>
      </c>
      <c r="V5" s="24">
        <f>SUMIFS(L:L,B:B, "HLAA*")</f>
        <v>0</v>
      </c>
      <c r="W5" s="24">
        <f>SUMIFS(K:K,B:B, "HLAA*")</f>
        <v>100</v>
      </c>
      <c r="X5" s="48">
        <f t="shared" si="3"/>
        <v>0</v>
      </c>
      <c r="Y5" s="17" t="s">
        <v>427</v>
      </c>
      <c r="Z5" s="18">
        <f>COUNTIF(E2:E184,"FALSE")</f>
        <v>28</v>
      </c>
    </row>
    <row r="6" spans="1:28" ht="15.05" thickBot="1">
      <c r="A6" s="35">
        <f t="shared" si="4"/>
        <v>5</v>
      </c>
      <c r="B6" s="20" t="s">
        <v>40</v>
      </c>
      <c r="C6" s="20" t="str">
        <f>VLOOKUP(B6,'HECVAT - Lite'!A:E,2,FALSE)</f>
        <v>Are you compliant with FISMA standards?</v>
      </c>
      <c r="D6" s="27">
        <f>VLOOKUP(B6,'HECVAT - Lite'!A:E,4,FALSE)</f>
        <v>0</v>
      </c>
      <c r="E6" s="20" t="b">
        <f t="shared" si="0"/>
        <v>0</v>
      </c>
      <c r="F6" s="21">
        <v>1</v>
      </c>
      <c r="G6" s="21" t="s">
        <v>3</v>
      </c>
      <c r="H6" s="29" t="s">
        <v>339</v>
      </c>
      <c r="I6" s="27">
        <f>VLOOKUP(B6,'HECVAT - Lite'!$A$6:$C$316,3,FALSE)</f>
        <v>0</v>
      </c>
      <c r="J6" s="21">
        <f t="shared" si="1"/>
        <v>0</v>
      </c>
      <c r="K6" s="64">
        <v>10</v>
      </c>
      <c r="L6" s="21">
        <f t="shared" si="2"/>
        <v>0</v>
      </c>
      <c r="M6" s="34">
        <f>VLOOKUP($B6,'Standards Crosswalk'!$A:$H,3,FALSE)</f>
        <v>0</v>
      </c>
      <c r="N6" s="34">
        <f>VLOOKUP($B6,'Standards Crosswalk'!$A:$H,4,FALSE)</f>
        <v>0</v>
      </c>
      <c r="O6" s="34" t="str">
        <f>VLOOKUP($B6,'Standards Crosswalk'!$A:$H,5,FALSE)</f>
        <v>18.1.1</v>
      </c>
      <c r="P6" s="34">
        <f>VLOOKUP($B6,'Standards Crosswalk'!$A:$H,6,FALSE)</f>
        <v>0</v>
      </c>
      <c r="Q6" s="34">
        <f>VLOOKUP($B6,'Standards Crosswalk'!$A:$H,7,FALSE)</f>
        <v>0</v>
      </c>
      <c r="R6" s="34" t="str">
        <f>VLOOKUP($B6,'Standards Crosswalk'!$A:$H,8,FALSE)</f>
        <v>SA-9</v>
      </c>
      <c r="S6" s="53" t="s">
        <v>435</v>
      </c>
      <c r="T6" s="42">
        <f>COUNTIFS(B:B,"HLBC*",J:J,"=1")</f>
        <v>0</v>
      </c>
      <c r="U6" s="24">
        <f>COUNTIF(B:B,"HLBC*")</f>
        <v>4</v>
      </c>
      <c r="V6" s="24">
        <f>SUMIFS(L:L,B:B, "HLBC*")</f>
        <v>0</v>
      </c>
      <c r="W6" s="24">
        <f>SUMIFS(K:K,B:B, "HLBC*")</f>
        <v>55</v>
      </c>
      <c r="X6" s="48">
        <f t="shared" si="3"/>
        <v>0</v>
      </c>
    </row>
    <row r="7" spans="1:28" ht="15.05" thickBot="1">
      <c r="A7" s="35">
        <f t="shared" si="4"/>
        <v>6</v>
      </c>
      <c r="B7" s="20" t="s">
        <v>41</v>
      </c>
      <c r="C7" s="20" t="str">
        <f>VLOOKUP(B7,'HECVAT - Lite'!A:E,2,FALSE)</f>
        <v>Does your organization have a data privacy policy?</v>
      </c>
      <c r="D7" s="27">
        <f>VLOOKUP(B7,'HECVAT - Lite'!A:E,4,FALSE)</f>
        <v>0</v>
      </c>
      <c r="E7" s="20" t="b">
        <f t="shared" si="0"/>
        <v>1</v>
      </c>
      <c r="F7" s="21">
        <v>1</v>
      </c>
      <c r="G7" s="21" t="s">
        <v>3</v>
      </c>
      <c r="H7" s="29" t="s">
        <v>339</v>
      </c>
      <c r="I7" s="27">
        <f>VLOOKUP(B7,'HECVAT - Lite'!$A$6:$C$316,3,FALSE)</f>
        <v>0</v>
      </c>
      <c r="J7" s="21">
        <f t="shared" si="1"/>
        <v>0</v>
      </c>
      <c r="K7" s="64">
        <v>25</v>
      </c>
      <c r="L7" s="21">
        <f t="shared" si="2"/>
        <v>0</v>
      </c>
      <c r="M7" s="34">
        <f>VLOOKUP($B7,'Standards Crosswalk'!$A:$H,3,FALSE)</f>
        <v>0</v>
      </c>
      <c r="N7" s="34" t="str">
        <f>VLOOKUP($B7,'Standards Crosswalk'!$A:$H,4,FALSE)</f>
        <v>§164.308(a)(1)(i)</v>
      </c>
      <c r="O7" s="34" t="str">
        <f>VLOOKUP($B7,'Standards Crosswalk'!$A:$H,5,FALSE)</f>
        <v>18.1.4</v>
      </c>
      <c r="P7" s="34" t="str">
        <f>VLOOKUP($B7,'Standards Crosswalk'!$A:$H,6,FALSE)</f>
        <v>ID.GV-3</v>
      </c>
      <c r="Q7" s="34" t="str">
        <f>VLOOKUP($B7,'Standards Crosswalk'!$A:$H,7,FALSE)</f>
        <v>ID.GV-3</v>
      </c>
      <c r="R7" s="34" t="str">
        <f>VLOOKUP($B7,'Standards Crosswalk'!$A:$H,8,FALSE)</f>
        <v>SA-9</v>
      </c>
      <c r="S7" s="54" t="s">
        <v>85</v>
      </c>
      <c r="T7" s="42">
        <f>COUNTIFS(B:B,"HLCH*",J:J,"=1")</f>
        <v>0</v>
      </c>
      <c r="U7" s="24">
        <f>COUNTIF(B:B,"HLCH*")</f>
        <v>4</v>
      </c>
      <c r="V7" s="24">
        <f>SUMIFS(L:L,B:B, "HLCH*")</f>
        <v>0</v>
      </c>
      <c r="W7" s="24">
        <f>SUMIFS(K:K,B:B, "HLCH*")</f>
        <v>80</v>
      </c>
      <c r="X7" s="48">
        <f t="shared" si="3"/>
        <v>0</v>
      </c>
    </row>
    <row r="8" spans="1:28" ht="15.05" thickBot="1">
      <c r="A8" s="35">
        <f t="shared" si="4"/>
        <v>7</v>
      </c>
      <c r="B8" s="20" t="s">
        <v>42</v>
      </c>
      <c r="C8" s="20" t="str">
        <f>VLOOKUP(B8,'HECVAT - Lite'!A:E,2,FALSE)</f>
        <v>Describe your organization’s business background and ownership structure, including all parent and subsidiary relationships.</v>
      </c>
      <c r="D8" s="27">
        <f>VLOOKUP(B8,'HECVAT - Lite'!A:E,4,FALSE)</f>
        <v>0</v>
      </c>
      <c r="E8" s="20" t="b">
        <f t="shared" si="0"/>
        <v>0</v>
      </c>
      <c r="F8" s="21">
        <v>1</v>
      </c>
      <c r="G8" s="23" t="s">
        <v>4</v>
      </c>
      <c r="H8" s="29"/>
      <c r="I8" s="27"/>
      <c r="J8" s="21">
        <f>IF(VLOOKUP(B8,'Analyst Report'!A$32:G$51,7,FALSE)="Yes",1,0)</f>
        <v>0</v>
      </c>
      <c r="K8" s="64">
        <v>10</v>
      </c>
      <c r="L8" s="21">
        <f t="shared" si="2"/>
        <v>0</v>
      </c>
      <c r="M8" s="34">
        <f>VLOOKUP($B8,'Standards Crosswalk'!$A:$H,3,FALSE)</f>
        <v>0</v>
      </c>
      <c r="N8" s="34">
        <f>VLOOKUP($B8,'Standards Crosswalk'!$A:$H,4,FALSE)</f>
        <v>0</v>
      </c>
      <c r="O8" s="34">
        <f>VLOOKUP($B8,'Standards Crosswalk'!$A:$H,5,FALSE)</f>
        <v>0</v>
      </c>
      <c r="P8" s="34">
        <f>VLOOKUP($B8,'Standards Crosswalk'!$A:$H,6,FALSE)</f>
        <v>0</v>
      </c>
      <c r="Q8" s="34">
        <f>VLOOKUP($B8,'Standards Crosswalk'!$A:$H,7,FALSE)</f>
        <v>0</v>
      </c>
      <c r="R8" s="34">
        <f>VLOOKUP($B8,'Standards Crosswalk'!$A:$H,8,FALSE)</f>
        <v>0</v>
      </c>
      <c r="S8" s="54"/>
      <c r="T8" s="42"/>
      <c r="U8" s="24"/>
      <c r="V8" s="24"/>
      <c r="W8" s="24"/>
      <c r="X8" s="48"/>
    </row>
    <row r="9" spans="1:28" ht="15.05" thickBot="1">
      <c r="A9" s="35">
        <f t="shared" si="4"/>
        <v>8</v>
      </c>
      <c r="B9" s="20" t="s">
        <v>44</v>
      </c>
      <c r="C9" s="20" t="str">
        <f>VLOOKUP(B9,'HECVAT - Lite'!A:E,2,FALSE)</f>
        <v>Describe how long your organization has conducted business in this product area.</v>
      </c>
      <c r="D9" s="27">
        <f>VLOOKUP(B9,'HECVAT - Lite'!A:E,4,FALSE)</f>
        <v>0</v>
      </c>
      <c r="E9" s="20" t="b">
        <f t="shared" si="0"/>
        <v>0</v>
      </c>
      <c r="F9" s="21">
        <v>1</v>
      </c>
      <c r="G9" s="23" t="s">
        <v>4</v>
      </c>
      <c r="H9" s="29"/>
      <c r="I9" s="27"/>
      <c r="J9" s="21">
        <f>IF(VLOOKUP(B9,'Analyst Report'!A$32:G$51,7,FALSE)="Yes",1,0)</f>
        <v>0</v>
      </c>
      <c r="K9" s="64">
        <v>10</v>
      </c>
      <c r="L9" s="21">
        <f t="shared" si="2"/>
        <v>0</v>
      </c>
      <c r="M9" s="34">
        <f>VLOOKUP($B9,'Standards Crosswalk'!$A:$H,3,FALSE)</f>
        <v>0</v>
      </c>
      <c r="N9" s="34">
        <f>VLOOKUP($B9,'Standards Crosswalk'!$A:$H,4,FALSE)</f>
        <v>0</v>
      </c>
      <c r="O9" s="34">
        <f>VLOOKUP($B9,'Standards Crosswalk'!$A:$H,5,FALSE)</f>
        <v>0</v>
      </c>
      <c r="P9" s="34">
        <f>VLOOKUP($B9,'Standards Crosswalk'!$A:$H,6,FALSE)</f>
        <v>0</v>
      </c>
      <c r="Q9" s="34">
        <f>VLOOKUP($B9,'Standards Crosswalk'!$A:$H,7,FALSE)</f>
        <v>0</v>
      </c>
      <c r="R9" s="34">
        <f>VLOOKUP($B9,'Standards Crosswalk'!$A:$H,8,FALSE)</f>
        <v>0</v>
      </c>
      <c r="S9" s="54"/>
      <c r="T9" s="42"/>
      <c r="U9" s="24"/>
      <c r="V9" s="24"/>
      <c r="W9" s="24"/>
      <c r="X9" s="48"/>
    </row>
    <row r="10" spans="1:28" s="23" customFormat="1" ht="14.55" thickBot="1">
      <c r="A10" s="35">
        <f t="shared" si="4"/>
        <v>9</v>
      </c>
      <c r="B10" s="22" t="s">
        <v>46</v>
      </c>
      <c r="C10" s="22" t="str">
        <f>VLOOKUP(B10,'HECVAT - Lite'!A:E,2,FALSE)</f>
        <v>Do you have existing higher education customers?</v>
      </c>
      <c r="D10" s="27">
        <f>VLOOKUP(B10,'HECVAT - Lite'!A:E,4,FALSE)</f>
        <v>0</v>
      </c>
      <c r="E10" s="20" t="b">
        <f t="shared" si="0"/>
        <v>0</v>
      </c>
      <c r="F10" s="23">
        <v>1</v>
      </c>
      <c r="G10" s="23" t="s">
        <v>4</v>
      </c>
      <c r="H10" s="44" t="s">
        <v>339</v>
      </c>
      <c r="I10" s="30">
        <f>VLOOKUP(B10,'HECVAT - Lite'!$A$6:$C$316,3,FALSE)</f>
        <v>0</v>
      </c>
      <c r="J10" s="23">
        <f t="shared" si="1"/>
        <v>0</v>
      </c>
      <c r="K10" s="23">
        <v>10</v>
      </c>
      <c r="L10" s="23">
        <f t="shared" si="2"/>
        <v>0</v>
      </c>
      <c r="M10" s="41">
        <f>VLOOKUP($B10,'Standards Crosswalk'!$A:$H,3,FALSE)</f>
        <v>0</v>
      </c>
      <c r="N10" s="41">
        <f>VLOOKUP($B10,'Standards Crosswalk'!$A:$H,4,FALSE)</f>
        <v>0</v>
      </c>
      <c r="O10" s="41" t="str">
        <f>VLOOKUP($B10,'Standards Crosswalk'!$A:$H,5,FALSE)</f>
        <v>15.2.1</v>
      </c>
      <c r="P10" s="41">
        <f>VLOOKUP($B10,'Standards Crosswalk'!$A:$H,6,FALSE)</f>
        <v>0</v>
      </c>
      <c r="Q10" s="41">
        <f>VLOOKUP($B10,'Standards Crosswalk'!$A:$H,7,FALSE)</f>
        <v>0</v>
      </c>
      <c r="R10" s="41">
        <f>VLOOKUP($B10,'Standards Crosswalk'!$A:$H,8,FALSE)</f>
        <v>0</v>
      </c>
      <c r="S10" s="52" t="s">
        <v>93</v>
      </c>
      <c r="T10" s="39">
        <f>COUNTIFS(B:B,"HLDA*",J:J,"=1")</f>
        <v>0</v>
      </c>
      <c r="U10" s="23">
        <f>COUNTIF(B:B,"HLDA*")</f>
        <v>6</v>
      </c>
      <c r="V10" s="23">
        <f>SUMIFS(L:L,B:B, "HLDA*")</f>
        <v>0</v>
      </c>
      <c r="W10" s="23">
        <f>SUMIFS(K:K,B:B, "HLDA*")</f>
        <v>225</v>
      </c>
      <c r="X10" s="51">
        <f t="shared" si="3"/>
        <v>0</v>
      </c>
    </row>
    <row r="11" spans="1:28">
      <c r="A11" s="35">
        <f t="shared" si="4"/>
        <v>10</v>
      </c>
      <c r="B11" s="20" t="s">
        <v>47</v>
      </c>
      <c r="C11" s="20" t="str">
        <f>VLOOKUP(B11,'HECVAT - Lite'!A:E,2,FALSE)</f>
        <v>Have you had a significant breach in the last 5 years?</v>
      </c>
      <c r="D11" s="27">
        <f>VLOOKUP(B11,'HECVAT - Lite'!A:E,4,FALSE)</f>
        <v>0</v>
      </c>
      <c r="E11" s="20" t="b">
        <f t="shared" si="0"/>
        <v>1</v>
      </c>
      <c r="F11" s="21">
        <v>1</v>
      </c>
      <c r="G11" s="24" t="s">
        <v>4</v>
      </c>
      <c r="H11" s="29" t="s">
        <v>340</v>
      </c>
      <c r="I11" s="27">
        <f>VLOOKUP(B11,'HECVAT - Lite'!$A$6:$C$316,3,FALSE)</f>
        <v>0</v>
      </c>
      <c r="J11" s="21">
        <f t="shared" si="1"/>
        <v>0</v>
      </c>
      <c r="K11" s="21">
        <v>25</v>
      </c>
      <c r="L11" s="21">
        <f t="shared" si="2"/>
        <v>0</v>
      </c>
      <c r="M11" s="34">
        <f>VLOOKUP($B11,'Standards Crosswalk'!$A:$H,3,FALSE)</f>
        <v>0</v>
      </c>
      <c r="N11" s="34">
        <f>VLOOKUP($B11,'Standards Crosswalk'!$A:$H,4,FALSE)</f>
        <v>0</v>
      </c>
      <c r="O11" s="34" t="str">
        <f>VLOOKUP($B11,'Standards Crosswalk'!$A:$H,5,FALSE)</f>
        <v>15.2.2</v>
      </c>
      <c r="P11" s="34">
        <f>VLOOKUP($B11,'Standards Crosswalk'!$A:$H,6,FALSE)</f>
        <v>0</v>
      </c>
      <c r="Q11" s="34">
        <f>VLOOKUP($B11,'Standards Crosswalk'!$A:$H,7,FALSE)</f>
        <v>0</v>
      </c>
      <c r="R11" s="34">
        <f>VLOOKUP($B11,'Standards Crosswalk'!$A:$H,8,FALSE)</f>
        <v>0</v>
      </c>
      <c r="S11" s="45" t="s">
        <v>105</v>
      </c>
      <c r="T11" s="42">
        <f>COUNTIFS(B:B,"HLDB*",J:J,"=1")</f>
        <v>0</v>
      </c>
      <c r="U11" s="24">
        <f>COUNTIF(B:B,"HLDB*")</f>
        <v>2</v>
      </c>
      <c r="V11" s="24">
        <f>SUMIFS(L:L,B:B, "HLDB*")</f>
        <v>0</v>
      </c>
      <c r="W11" s="24">
        <f>SUMIFS(K:K,B:B, "HLDB*")</f>
        <v>80</v>
      </c>
      <c r="X11" s="48">
        <f t="shared" si="3"/>
        <v>0</v>
      </c>
    </row>
    <row r="12" spans="1:28">
      <c r="A12" s="35">
        <f t="shared" si="4"/>
        <v>11</v>
      </c>
      <c r="B12" s="20" t="s">
        <v>48</v>
      </c>
      <c r="C12" s="20" t="str">
        <f>VLOOKUP(B12,'HECVAT - Lite'!A:E,2,FALSE)</f>
        <v>Do you have a dedicated Information Security staff or office?</v>
      </c>
      <c r="D12" s="27">
        <f>VLOOKUP(B12,'HECVAT - Lite'!A:E,4,FALSE)</f>
        <v>0</v>
      </c>
      <c r="E12" s="20" t="b">
        <f t="shared" si="0"/>
        <v>1</v>
      </c>
      <c r="F12" s="21">
        <v>1</v>
      </c>
      <c r="G12" s="24" t="s">
        <v>4</v>
      </c>
      <c r="H12" s="29" t="s">
        <v>339</v>
      </c>
      <c r="I12" s="27">
        <f>VLOOKUP(B12,'HECVAT - Lite'!$A$6:$C$316,3,FALSE)</f>
        <v>0</v>
      </c>
      <c r="J12" s="21">
        <f t="shared" si="1"/>
        <v>0</v>
      </c>
      <c r="K12" s="21">
        <v>25</v>
      </c>
      <c r="L12" s="21">
        <f t="shared" si="2"/>
        <v>0</v>
      </c>
      <c r="M12" s="34">
        <f>VLOOKUP($B12,'Standards Crosswalk'!$A:$H,3,FALSE)</f>
        <v>0</v>
      </c>
      <c r="N12" s="34">
        <f>VLOOKUP($B12,'Standards Crosswalk'!$A:$H,4,FALSE)</f>
        <v>0</v>
      </c>
      <c r="O12" s="34" t="str">
        <f>VLOOKUP($B12,'Standards Crosswalk'!$A:$H,5,FALSE)</f>
        <v>15.2.1</v>
      </c>
      <c r="P12" s="34">
        <f>VLOOKUP($B12,'Standards Crosswalk'!$A:$H,6,FALSE)</f>
        <v>0</v>
      </c>
      <c r="Q12" s="34">
        <f>VLOOKUP($B12,'Standards Crosswalk'!$A:$H,7,FALSE)</f>
        <v>0</v>
      </c>
      <c r="R12" s="34">
        <f>VLOOKUP($B12,'Standards Crosswalk'!$A:$H,8,FALSE)</f>
        <v>0</v>
      </c>
      <c r="S12" s="45" t="s">
        <v>111</v>
      </c>
      <c r="T12" s="42">
        <f>COUNTIFS(B:B,"HLDC*",J:J,"=1")</f>
        <v>0</v>
      </c>
      <c r="U12" s="24">
        <f>COUNTIF(B:B,"HLDC*")</f>
        <v>4</v>
      </c>
      <c r="V12" s="24">
        <f>SUMIFS(L:L,B:B, "HLDC*")</f>
        <v>0</v>
      </c>
      <c r="W12" s="24">
        <f>SUMIFS(K:K,B:B, "HLDC*")</f>
        <v>160</v>
      </c>
      <c r="X12" s="48">
        <f t="shared" si="3"/>
        <v>0</v>
      </c>
    </row>
    <row r="13" spans="1:28">
      <c r="A13" s="35">
        <f t="shared" si="4"/>
        <v>12</v>
      </c>
      <c r="B13" s="20" t="s">
        <v>49</v>
      </c>
      <c r="C13" s="20" t="str">
        <f>VLOOKUP(B13,'HECVAT - Lite'!A:E,2,FALSE)</f>
        <v>Do you have a dedicated Software and System Development team(s)? (e.g. Customer Support, Implementation, Product Management, etc.)</v>
      </c>
      <c r="D13" s="27">
        <f>VLOOKUP(B13,'HECVAT - Lite'!A:E,4,FALSE)</f>
        <v>0</v>
      </c>
      <c r="E13" s="20" t="b">
        <f t="shared" si="0"/>
        <v>0</v>
      </c>
      <c r="F13" s="21">
        <v>1</v>
      </c>
      <c r="G13" s="23" t="s">
        <v>4</v>
      </c>
      <c r="H13" s="29" t="s">
        <v>339</v>
      </c>
      <c r="I13" s="27">
        <f>VLOOKUP(B13,'HECVAT - Lite'!$A$6:$C$316,3,FALSE)</f>
        <v>0</v>
      </c>
      <c r="J13" s="21">
        <f t="shared" si="1"/>
        <v>0</v>
      </c>
      <c r="K13" s="21">
        <v>15</v>
      </c>
      <c r="L13" s="21">
        <f t="shared" si="2"/>
        <v>0</v>
      </c>
      <c r="M13" s="34">
        <f>VLOOKUP($B13,'Standards Crosswalk'!$A:$H,3,FALSE)</f>
        <v>0</v>
      </c>
      <c r="N13" s="34">
        <f>VLOOKUP($B13,'Standards Crosswalk'!$A:$H,4,FALSE)</f>
        <v>0</v>
      </c>
      <c r="O13" s="34" t="str">
        <f>VLOOKUP($B13,'Standards Crosswalk'!$A:$H,5,FALSE)</f>
        <v>14.2.1</v>
      </c>
      <c r="P13" s="34">
        <f>VLOOKUP($B13,'Standards Crosswalk'!$A:$H,6,FALSE)</f>
        <v>0</v>
      </c>
      <c r="Q13" s="34">
        <f>VLOOKUP($B13,'Standards Crosswalk'!$A:$H,7,FALSE)</f>
        <v>0</v>
      </c>
      <c r="R13" s="34" t="str">
        <f>VLOOKUP($B13,'Standards Crosswalk'!$A:$H,8,FALSE)</f>
        <v xml:space="preserve">SA-3, SA-15, SC-2, PM-2, PM-10, SI-5,PM-3 </v>
      </c>
      <c r="S13" s="45"/>
      <c r="T13" s="42"/>
      <c r="U13" s="24"/>
      <c r="V13" s="24"/>
      <c r="W13" s="24"/>
      <c r="X13" s="48"/>
    </row>
    <row r="14" spans="1:28">
      <c r="A14" s="35">
        <f t="shared" si="4"/>
        <v>13</v>
      </c>
      <c r="B14" s="20" t="s">
        <v>50</v>
      </c>
      <c r="C14" s="20" t="str">
        <f>VLOOKUP(B14,'HECVAT - Lite'!A:E,2,FALSE)</f>
        <v>Use this area to share information about your environment that will assist those who are assessing your company data security program.</v>
      </c>
      <c r="D14" s="27">
        <f>VLOOKUP(B14,'HECVAT - Lite'!A:E,4,FALSE)</f>
        <v>0</v>
      </c>
      <c r="E14" s="20" t="b">
        <f t="shared" si="0"/>
        <v>0</v>
      </c>
      <c r="F14" s="21">
        <v>1</v>
      </c>
      <c r="G14" s="23" t="s">
        <v>4</v>
      </c>
      <c r="H14" s="29"/>
      <c r="I14" s="27"/>
      <c r="J14" s="21">
        <f>IF(VLOOKUP(B14,'Analyst Report'!A$32:G$51,7,FALSE)="Yes",1,0)</f>
        <v>0</v>
      </c>
      <c r="K14" s="21">
        <v>20</v>
      </c>
      <c r="L14" s="21">
        <f t="shared" si="2"/>
        <v>0</v>
      </c>
      <c r="M14" s="34">
        <f>VLOOKUP($B14,'Standards Crosswalk'!$A:$H,3,FALSE)</f>
        <v>0</v>
      </c>
      <c r="N14" s="34">
        <f>VLOOKUP($B14,'Standards Crosswalk'!$A:$H,4,FALSE)</f>
        <v>0</v>
      </c>
      <c r="O14" s="34" t="str">
        <f>VLOOKUP($B14,'Standards Crosswalk'!$A:$H,5,FALSE)</f>
        <v>15.2.1</v>
      </c>
      <c r="P14" s="34">
        <f>VLOOKUP($B14,'Standards Crosswalk'!$A:$H,6,FALSE)</f>
        <v>0</v>
      </c>
      <c r="Q14" s="34">
        <f>VLOOKUP($B14,'Standards Crosswalk'!$A:$H,7,FALSE)</f>
        <v>0</v>
      </c>
      <c r="R14" s="34">
        <f>VLOOKUP($B14,'Standards Crosswalk'!$A:$H,8,FALSE)</f>
        <v>0</v>
      </c>
      <c r="S14" s="45"/>
      <c r="T14" s="42"/>
      <c r="U14" s="24"/>
      <c r="V14" s="24"/>
      <c r="W14" s="24"/>
      <c r="X14" s="48"/>
    </row>
    <row r="15" spans="1:28" s="23" customFormat="1">
      <c r="A15" s="35">
        <f t="shared" si="4"/>
        <v>14</v>
      </c>
      <c r="B15" s="22" t="s">
        <v>52</v>
      </c>
      <c r="C15" s="22" t="str">
        <f>VLOOKUP(B15,'HECVAT - Lite'!A:E,2,FALSE)</f>
        <v>Do you support role-based access control (RBAC) for end-users?</v>
      </c>
      <c r="D15" s="27">
        <f>VLOOKUP(B15,'HECVAT - Lite'!A:E,4,FALSE)</f>
        <v>0</v>
      </c>
      <c r="E15" s="20" t="b">
        <f t="shared" si="0"/>
        <v>1</v>
      </c>
      <c r="F15" s="23">
        <v>1</v>
      </c>
      <c r="G15" s="23" t="s">
        <v>51</v>
      </c>
      <c r="H15" s="31" t="s">
        <v>339</v>
      </c>
      <c r="I15" s="30">
        <f>VLOOKUP(B15,'HECVAT - Lite'!$A$6:$C$316,3,FALSE)</f>
        <v>0</v>
      </c>
      <c r="J15" s="23">
        <f t="shared" si="1"/>
        <v>0</v>
      </c>
      <c r="K15" s="23">
        <v>25</v>
      </c>
      <c r="L15" s="23">
        <f t="shared" si="2"/>
        <v>0</v>
      </c>
      <c r="M15" s="41" t="str">
        <f>VLOOKUP($B15,'Standards Crosswalk'!$A:$H,3,FALSE)</f>
        <v>CSC 14</v>
      </c>
      <c r="N15" s="41">
        <f>VLOOKUP($B15,'Standards Crosswalk'!$A:$H,4,FALSE)</f>
        <v>0</v>
      </c>
      <c r="O15" s="41" t="str">
        <f>VLOOKUP($B15,'Standards Crosswalk'!$A:$H,5,FALSE)</f>
        <v>9.2.2</v>
      </c>
      <c r="P15" s="41" t="str">
        <f>VLOOKUP($B15,'Standards Crosswalk'!$A:$H,6,FALSE)</f>
        <v>PR.AC-4</v>
      </c>
      <c r="Q15" s="41" t="str">
        <f>VLOOKUP($B15,'Standards Crosswalk'!$A:$H,7,FALSE)</f>
        <v>3.1.1, 3.1.2, 3.1.7</v>
      </c>
      <c r="R15" s="41" t="str">
        <f>VLOOKUP($B15,'Standards Crosswalk'!$A:$H,8,FALSE)</f>
        <v>AC-2, AC-3, AC-6</v>
      </c>
      <c r="S15" s="50" t="s">
        <v>432</v>
      </c>
      <c r="T15" s="39">
        <f>COUNTIFS(B:B,"HLDR*",J:J,"=1")</f>
        <v>0</v>
      </c>
      <c r="U15" s="23">
        <f>COUNTIF(B:B,"HLDR*")</f>
        <v>3</v>
      </c>
      <c r="V15" s="23">
        <f>SUMIFS(L:L,B:B, "HLDR*")</f>
        <v>0</v>
      </c>
      <c r="W15" s="23">
        <f>SUMIFS(K:K,B:B, "HLDR*")</f>
        <v>70</v>
      </c>
      <c r="X15" s="51">
        <f t="shared" si="3"/>
        <v>0</v>
      </c>
    </row>
    <row r="16" spans="1:28">
      <c r="A16" s="35">
        <f t="shared" si="4"/>
        <v>15</v>
      </c>
      <c r="B16" s="20" t="s">
        <v>54</v>
      </c>
      <c r="C16" s="20" t="str">
        <f>VLOOKUP(B16,'HECVAT - Lite'!A:E,2,FALSE)</f>
        <v>Do you support role-based access control (RBAC) for system administrators?</v>
      </c>
      <c r="D16" s="27">
        <f>VLOOKUP(B16,'HECVAT - Lite'!A:E,4,FALSE)</f>
        <v>0</v>
      </c>
      <c r="E16" s="20" t="b">
        <f t="shared" si="0"/>
        <v>1</v>
      </c>
      <c r="F16" s="24">
        <v>1</v>
      </c>
      <c r="G16" s="24" t="s">
        <v>51</v>
      </c>
      <c r="H16" s="32" t="s">
        <v>339</v>
      </c>
      <c r="I16" s="27">
        <f>VLOOKUP(B16,'HECVAT - Lite'!$A$6:$C$316,3,FALSE)</f>
        <v>0</v>
      </c>
      <c r="J16" s="21">
        <f t="shared" si="1"/>
        <v>0</v>
      </c>
      <c r="K16" s="21">
        <v>25</v>
      </c>
      <c r="L16" s="21">
        <f t="shared" si="2"/>
        <v>0</v>
      </c>
      <c r="M16" s="34" t="str">
        <f>VLOOKUP($B16,'Standards Crosswalk'!$A:$H,3,FALSE)</f>
        <v>CSC 16</v>
      </c>
      <c r="N16" s="34">
        <f>VLOOKUP($B16,'Standards Crosswalk'!$A:$H,4,FALSE)</f>
        <v>0</v>
      </c>
      <c r="O16" s="34" t="str">
        <f>VLOOKUP($B16,'Standards Crosswalk'!$A:$H,5,FALSE)</f>
        <v>9.1.1</v>
      </c>
      <c r="P16" s="34" t="str">
        <f>VLOOKUP($B16,'Standards Crosswalk'!$A:$H,6,FALSE)</f>
        <v>PR.AC-4, PR.PT-3</v>
      </c>
      <c r="Q16" s="34" t="str">
        <f>VLOOKUP($B16,'Standards Crosswalk'!$A:$H,7,FALSE)</f>
        <v>3.4.9</v>
      </c>
      <c r="R16" s="34" t="str">
        <f>VLOOKUP($B16,'Standards Crosswalk'!$A:$H,8,FALSE)</f>
        <v>CM-11</v>
      </c>
      <c r="S16" s="45" t="s">
        <v>129</v>
      </c>
      <c r="T16" s="42">
        <f>COUNTIFS(B:B,"HLFI*",J:J,"=1")</f>
        <v>0</v>
      </c>
      <c r="U16" s="24">
        <f>COUNTIF(B:B,"HLFI*")</f>
        <v>4</v>
      </c>
      <c r="V16" s="24">
        <f>SUMIFS(L:L,B:B, "HLFI*")</f>
        <v>0</v>
      </c>
      <c r="W16" s="24">
        <f>SUMIFS(K:K,B:B, "HLFI*")</f>
        <v>140</v>
      </c>
      <c r="X16" s="48">
        <f t="shared" si="3"/>
        <v>0</v>
      </c>
    </row>
    <row r="17" spans="1:24">
      <c r="A17" s="35">
        <f t="shared" si="4"/>
        <v>16</v>
      </c>
      <c r="B17" s="20" t="s">
        <v>56</v>
      </c>
      <c r="C17" s="20" t="str">
        <f>VLOOKUP(B17,'HECVAT - Lite'!A:E,2,FALSE)</f>
        <v>Can employees access customer data remotely?</v>
      </c>
      <c r="D17" s="27">
        <f>VLOOKUP(B17,'HECVAT - Lite'!A:E,4,FALSE)</f>
        <v>0</v>
      </c>
      <c r="E17" s="20" t="b">
        <f t="shared" si="0"/>
        <v>0</v>
      </c>
      <c r="F17" s="24">
        <v>1</v>
      </c>
      <c r="G17" s="24" t="s">
        <v>51</v>
      </c>
      <c r="H17" s="32" t="s">
        <v>339</v>
      </c>
      <c r="I17" s="27">
        <f>VLOOKUP(B17,'HECVAT - Lite'!$A$6:$C$316,3,FALSE)</f>
        <v>0</v>
      </c>
      <c r="J17" s="21">
        <f t="shared" si="1"/>
        <v>0</v>
      </c>
      <c r="K17" s="21">
        <v>20</v>
      </c>
      <c r="L17" s="21">
        <f t="shared" si="2"/>
        <v>0</v>
      </c>
      <c r="M17" s="34" t="str">
        <f>VLOOKUP($B17,'Standards Crosswalk'!$A:$H,3,FALSE)</f>
        <v>CSC 12</v>
      </c>
      <c r="N17" s="34">
        <f>VLOOKUP($B17,'Standards Crosswalk'!$A:$H,4,FALSE)</f>
        <v>0</v>
      </c>
      <c r="O17" s="34">
        <f>VLOOKUP($B17,'Standards Crosswalk'!$A:$H,5,FALSE)</f>
        <v>6.2</v>
      </c>
      <c r="P17" s="34" t="str">
        <f>VLOOKUP($B17,'Standards Crosswalk'!$A:$H,6,FALSE)</f>
        <v>PR.PT-3</v>
      </c>
      <c r="Q17" s="34" t="str">
        <f>VLOOKUP($B17,'Standards Crosswalk'!$A:$H,7,FALSE)</f>
        <v>3.1.12, 3.1.13, 3.1.14, 3.1.15, 3.1.8, 3.1.20, 3.7.5, 3.8.2, 3.13.7</v>
      </c>
      <c r="R17" s="34" t="str">
        <f>VLOOKUP($B17,'Standards Crosswalk'!$A:$H,8,FALSE)</f>
        <v>AC-3, CM-7; NIST SP 800-46</v>
      </c>
      <c r="S17" s="45" t="s">
        <v>139</v>
      </c>
      <c r="T17" s="42">
        <f>COUNTIFS(B:B,"HLPH*",J:J,"=1")</f>
        <v>0</v>
      </c>
      <c r="U17" s="24">
        <f>COUNTIF(B:B,"HLPH*")</f>
        <v>2</v>
      </c>
      <c r="V17" s="24">
        <f>SUMIFS(L:L,B:B, "HLPH*")</f>
        <v>0</v>
      </c>
      <c r="W17" s="24">
        <f>SUMIFS(K:K,B:B, "HLPH*")</f>
        <v>80</v>
      </c>
      <c r="X17" s="48">
        <f t="shared" si="3"/>
        <v>0</v>
      </c>
    </row>
    <row r="18" spans="1:24">
      <c r="A18" s="35">
        <f t="shared" si="4"/>
        <v>17</v>
      </c>
      <c r="B18" s="20" t="s">
        <v>58</v>
      </c>
      <c r="C18" s="20" t="str">
        <f>VLOOKUP(B18,'HECVAT - Lite'!A:E,2,FALSE)</f>
        <v>Can you provide overall system and/or application architecture diagrams including a full description of the data communications architecture for all components of the system?</v>
      </c>
      <c r="D18" s="27">
        <f>VLOOKUP(B18,'HECVAT - Lite'!A:E,4,FALSE)</f>
        <v>0</v>
      </c>
      <c r="E18" s="20" t="b">
        <f t="shared" si="0"/>
        <v>0</v>
      </c>
      <c r="F18" s="24">
        <v>1</v>
      </c>
      <c r="G18" s="24" t="s">
        <v>51</v>
      </c>
      <c r="H18" s="32" t="s">
        <v>339</v>
      </c>
      <c r="I18" s="27">
        <f>VLOOKUP(B18,'HECVAT - Lite'!$A$6:$C$316,3,FALSE)</f>
        <v>0</v>
      </c>
      <c r="J18" s="21">
        <f t="shared" si="1"/>
        <v>0</v>
      </c>
      <c r="K18" s="21">
        <v>20</v>
      </c>
      <c r="L18" s="21">
        <f t="shared" si="2"/>
        <v>0</v>
      </c>
      <c r="M18" s="34" t="str">
        <f>VLOOKUP($B18,'Standards Crosswalk'!$A:$H,3,FALSE)</f>
        <v>CSC 2</v>
      </c>
      <c r="N18" s="34">
        <f>VLOOKUP($B18,'Standards Crosswalk'!$A:$H,4,FALSE)</f>
        <v>0</v>
      </c>
      <c r="O18" s="34" t="str">
        <f>VLOOKUP($B18,'Standards Crosswalk'!$A:$H,5,FALSE)</f>
        <v>12.1.1</v>
      </c>
      <c r="P18" s="34" t="str">
        <f>VLOOKUP($B18,'Standards Crosswalk'!$A:$H,6,FALSE)</f>
        <v>ID.AM-1, ID.AM-2, ID.AM-4</v>
      </c>
      <c r="Q18" s="34">
        <f>VLOOKUP($B18,'Standards Crosswalk'!$A:$H,7,FALSE)</f>
        <v>0</v>
      </c>
      <c r="R18" s="34" t="str">
        <f>VLOOKUP($B18,'Standards Crosswalk'!$A:$H,8,FALSE)</f>
        <v>CA-9, SC-4</v>
      </c>
      <c r="S18" s="45" t="s">
        <v>145</v>
      </c>
      <c r="T18" s="42">
        <f>COUNTIFS(B:B,"HLPP*",J:J,"=1")</f>
        <v>0</v>
      </c>
      <c r="U18" s="24">
        <f>COUNTIF(B:B,"HLPP*")</f>
        <v>4</v>
      </c>
      <c r="V18" s="24">
        <f>SUMIFS(L:L,B:B, "HLPP*")</f>
        <v>0</v>
      </c>
      <c r="W18" s="24">
        <f>SUMIFS(K:K,B:B, "HLPP*")</f>
        <v>160</v>
      </c>
      <c r="X18" s="48">
        <f t="shared" si="3"/>
        <v>0</v>
      </c>
    </row>
    <row r="19" spans="1:24">
      <c r="A19" s="35">
        <f t="shared" si="4"/>
        <v>18</v>
      </c>
      <c r="B19" s="20" t="s">
        <v>60</v>
      </c>
      <c r="C19" s="20" t="str">
        <f>VLOOKUP(B19,'HECVAT - Lite'!A:E,2,FALSE)</f>
        <v xml:space="preserve">Does the system provide data input validation and error messages? </v>
      </c>
      <c r="D19" s="27">
        <f>VLOOKUP(B19,'HECVAT - Lite'!A:E,4,FALSE)</f>
        <v>0</v>
      </c>
      <c r="E19" s="20" t="b">
        <f t="shared" si="0"/>
        <v>0</v>
      </c>
      <c r="F19" s="24">
        <v>1</v>
      </c>
      <c r="G19" s="24" t="s">
        <v>51</v>
      </c>
      <c r="H19" s="32" t="s">
        <v>339</v>
      </c>
      <c r="I19" s="27">
        <f>VLOOKUP(B19,'HECVAT - Lite'!$A$6:$C$316,3,FALSE)</f>
        <v>0</v>
      </c>
      <c r="J19" s="21">
        <f t="shared" si="1"/>
        <v>0</v>
      </c>
      <c r="K19" s="21">
        <v>20</v>
      </c>
      <c r="L19" s="21">
        <f t="shared" si="2"/>
        <v>0</v>
      </c>
      <c r="M19" s="34" t="str">
        <f>VLOOKUP($B19,'Standards Crosswalk'!$A:$H,3,FALSE)</f>
        <v>CSC 16</v>
      </c>
      <c r="N19" s="34">
        <f>VLOOKUP($B19,'Standards Crosswalk'!$A:$H,4,FALSE)</f>
        <v>0</v>
      </c>
      <c r="O19" s="34" t="str">
        <f>VLOOKUP($B19,'Standards Crosswalk'!$A:$H,5,FALSE)</f>
        <v>14.2.5</v>
      </c>
      <c r="P19" s="34" t="str">
        <f>VLOOKUP($B19,'Standards Crosswalk'!$A:$H,6,FALSE)</f>
        <v>PR.DS-6</v>
      </c>
      <c r="Q19" s="34">
        <f>VLOOKUP($B19,'Standards Crosswalk'!$A:$H,7,FALSE)</f>
        <v>0</v>
      </c>
      <c r="R19" s="34">
        <f>VLOOKUP($B19,'Standards Crosswalk'!$A:$H,8,FALSE)</f>
        <v>0</v>
      </c>
      <c r="S19" s="45" t="s">
        <v>154</v>
      </c>
      <c r="T19" s="42">
        <f>COUNTIFS(B:B,"HLSY*",J:J,"=1")</f>
        <v>0</v>
      </c>
      <c r="U19" s="24">
        <f>COUNTIF(B:B,"HLSY*")</f>
        <v>2</v>
      </c>
      <c r="V19" s="24">
        <f>SUMIFS(L:L,B:B, "HLSY*")</f>
        <v>0</v>
      </c>
      <c r="W19" s="24">
        <f>SUMIFS(K:K,B:B, "HLSY*")</f>
        <v>30</v>
      </c>
      <c r="X19" s="48">
        <f t="shared" si="3"/>
        <v>0</v>
      </c>
    </row>
    <row r="20" spans="1:24" s="23" customFormat="1">
      <c r="A20" s="35">
        <f t="shared" si="4"/>
        <v>19</v>
      </c>
      <c r="B20" s="22" t="s">
        <v>64</v>
      </c>
      <c r="C20" s="22" t="str">
        <f>VLOOKUP(B20,'HECVAT - Lite'!A:E,2,FALSE)</f>
        <v>Can you enforce password/passphrase aging requirements?</v>
      </c>
      <c r="D20" s="27">
        <f>VLOOKUP(B20,'HECVAT - Lite'!A:E,4,FALSE)</f>
        <v>0</v>
      </c>
      <c r="E20" s="20" t="b">
        <f t="shared" si="0"/>
        <v>0</v>
      </c>
      <c r="F20" s="23">
        <v>1</v>
      </c>
      <c r="G20" s="23" t="s">
        <v>63</v>
      </c>
      <c r="H20" s="31" t="s">
        <v>339</v>
      </c>
      <c r="I20" s="30">
        <f>VLOOKUP(B20,'HECVAT - Lite'!$A$6:$C$316,3,FALSE)</f>
        <v>0</v>
      </c>
      <c r="J20" s="23">
        <f t="shared" ref="J20:J21" si="5">IF(ISNUMBER(FIND(H20,I20)), 1, 0)</f>
        <v>0</v>
      </c>
      <c r="K20" s="23">
        <v>15</v>
      </c>
      <c r="L20" s="23">
        <f t="shared" ref="L20:L21" si="6">J20*K20</f>
        <v>0</v>
      </c>
      <c r="M20" s="41" t="str">
        <f>VLOOKUP($B20,'Standards Crosswalk'!$A:$H,3,FALSE)</f>
        <v>CSC 16</v>
      </c>
      <c r="N20" s="41">
        <f>VLOOKUP($B20,'Standards Crosswalk'!$A:$H,4,FALSE)</f>
        <v>0</v>
      </c>
      <c r="O20" s="41" t="str">
        <f>VLOOKUP($B20,'Standards Crosswalk'!$A:$H,5,FALSE)</f>
        <v>9.2.3, 9.3.1, 9.4.3</v>
      </c>
      <c r="P20" s="41" t="str">
        <f>VLOOKUP($B20,'Standards Crosswalk'!$A:$H,6,FALSE)</f>
        <v>PR.AC-1</v>
      </c>
      <c r="Q20" s="41" t="str">
        <f>VLOOKUP($B20,'Standards Crosswalk'!$A:$H,7,FALSE)</f>
        <v>3.5.7</v>
      </c>
      <c r="R20" s="41" t="str">
        <f>VLOOKUP($B20,'Standards Crosswalk'!$A:$H,8,FALSE)</f>
        <v>IA-5(1)</v>
      </c>
      <c r="S20" s="50" t="s">
        <v>160</v>
      </c>
      <c r="T20" s="39">
        <f>COUNTIFS(B:B,"HLVU*",J:J,"=1")</f>
        <v>0</v>
      </c>
      <c r="U20" s="23">
        <f>COUNTIF(B:B,"HLVU*")</f>
        <v>2</v>
      </c>
      <c r="V20" s="23">
        <f>SUMIFS(L:L,B:B, "HLVU*")</f>
        <v>0</v>
      </c>
      <c r="W20" s="23">
        <f>SUMIFS(K:K,B:B, "HLVU*")</f>
        <v>80</v>
      </c>
      <c r="X20" s="51">
        <f t="shared" si="3"/>
        <v>0</v>
      </c>
    </row>
    <row r="21" spans="1:24" s="37" customFormat="1">
      <c r="A21" s="35">
        <f t="shared" si="4"/>
        <v>20</v>
      </c>
      <c r="B21" s="26" t="s">
        <v>66</v>
      </c>
      <c r="C21" s="26" t="str">
        <f>VLOOKUP(B21,'HECVAT - Lite'!A:E,2,FALSE)</f>
        <v>Does your web-based interface support authentication, including standards-based single-sign-on? (e.g. InCommon)</v>
      </c>
      <c r="D21" s="27">
        <f>VLOOKUP(B21,'HECVAT - Lite'!A:E,4,FALSE)</f>
        <v>0</v>
      </c>
      <c r="E21" s="20" t="b">
        <f t="shared" si="0"/>
        <v>1</v>
      </c>
      <c r="F21" s="37">
        <v>1</v>
      </c>
      <c r="G21" s="23" t="s">
        <v>63</v>
      </c>
      <c r="H21" s="31" t="s">
        <v>339</v>
      </c>
      <c r="I21" s="30">
        <f>VLOOKUP(B21,'HECVAT - Lite'!$A$6:$C$316,3,FALSE)</f>
        <v>0</v>
      </c>
      <c r="J21" s="23">
        <f t="shared" si="5"/>
        <v>0</v>
      </c>
      <c r="K21" s="37">
        <v>40</v>
      </c>
      <c r="L21" s="37">
        <f t="shared" si="6"/>
        <v>0</v>
      </c>
      <c r="M21" s="34" t="str">
        <f>VLOOKUP($B21,'Standards Crosswalk'!$A:$H,3,FALSE)</f>
        <v>CSC 16</v>
      </c>
      <c r="N21" s="34">
        <f>VLOOKUP($B21,'Standards Crosswalk'!$A:$H,4,FALSE)</f>
        <v>0</v>
      </c>
      <c r="O21" s="34" t="str">
        <f>VLOOKUP($B21,'Standards Crosswalk'!$A:$H,5,FALSE)</f>
        <v>9.1.1, 9.2.3, 9.3.1, 9.4.3</v>
      </c>
      <c r="P21" s="34" t="str">
        <f>VLOOKUP($B21,'Standards Crosswalk'!$A:$H,6,FALSE)</f>
        <v>PR.AC-1</v>
      </c>
      <c r="Q21" s="34" t="str">
        <f>VLOOKUP($B21,'Standards Crosswalk'!$A:$H,7,FALSE)</f>
        <v>3.5.1</v>
      </c>
      <c r="R21" s="38" t="str">
        <f>VLOOKUP($B21,'Standards Crosswalk'!$A:$H,8,FALSE)</f>
        <v>IA-2, IA-5</v>
      </c>
      <c r="T21" s="21">
        <f>SUM(T2:T20)</f>
        <v>0</v>
      </c>
      <c r="U21" s="21">
        <f>SUM(U2:U20)</f>
        <v>60</v>
      </c>
      <c r="V21" s="205">
        <f>SUM(V2:V20)</f>
        <v>0</v>
      </c>
      <c r="W21" s="37" t="str">
        <f>IF(X21&gt;=0.9,"A",IF(X21&gt;=0.8,"B",IF(X21&gt;=0.7,"C",IF(X21&gt;=0.6,"D","F"))))</f>
        <v>F</v>
      </c>
      <c r="X21" s="149">
        <f>AVERAGE(X2:X20)</f>
        <v>0</v>
      </c>
    </row>
    <row r="22" spans="1:24">
      <c r="A22" s="35">
        <f t="shared" si="4"/>
        <v>21</v>
      </c>
      <c r="B22" s="20" t="s">
        <v>68</v>
      </c>
      <c r="C22" s="20" t="str">
        <f>VLOOKUP(B22,'HECVAT - Lite'!A:E,2,FALSE)</f>
        <v>Does your application support integration with other authentication and authorization systems?  List which ones (such as Active Directory, Kerberos and what version) in Additional Info?</v>
      </c>
      <c r="D22" s="27">
        <f>VLOOKUP(B22,'HECVAT - Lite'!A:E,4,FALSE)</f>
        <v>0</v>
      </c>
      <c r="E22" s="20" t="b">
        <f t="shared" si="0"/>
        <v>0</v>
      </c>
      <c r="F22" s="21">
        <v>1</v>
      </c>
      <c r="G22" s="21" t="s">
        <v>63</v>
      </c>
      <c r="H22" s="32" t="s">
        <v>339</v>
      </c>
      <c r="I22" s="27">
        <f>VLOOKUP(B22,'HECVAT - Lite'!$A$6:$C$316,3,FALSE)</f>
        <v>0</v>
      </c>
      <c r="J22" s="21">
        <f t="shared" ref="J22:J30" si="7">IF(ISNUMBER(FIND(H22,I22)), 1, 0)</f>
        <v>0</v>
      </c>
      <c r="K22" s="21">
        <v>15</v>
      </c>
      <c r="L22" s="21">
        <f t="shared" ref="L22:L30" si="8">J22*K22</f>
        <v>0</v>
      </c>
      <c r="M22" s="34" t="str">
        <f>VLOOKUP($B22,'Standards Crosswalk'!$A:$H,3,FALSE)</f>
        <v>CSC 16</v>
      </c>
      <c r="N22" s="34">
        <f>VLOOKUP($B22,'Standards Crosswalk'!$A:$H,4,FALSE)</f>
        <v>0</v>
      </c>
      <c r="O22" s="34" t="str">
        <f>VLOOKUP($B22,'Standards Crosswalk'!$A:$H,5,FALSE)</f>
        <v>9.4.3</v>
      </c>
      <c r="P22" s="34" t="str">
        <f>VLOOKUP($B22,'Standards Crosswalk'!$A:$H,6,FALSE)</f>
        <v>PR.AC-1, PR.AC-4</v>
      </c>
      <c r="Q22" s="34">
        <f>VLOOKUP($B22,'Standards Crosswalk'!$A:$H,7,FALSE)</f>
        <v>0</v>
      </c>
      <c r="R22" s="34">
        <f>VLOOKUP($B22,'Standards Crosswalk'!$A:$H,8,FALSE)</f>
        <v>0</v>
      </c>
    </row>
    <row r="23" spans="1:24">
      <c r="A23" s="35">
        <f t="shared" si="4"/>
        <v>22</v>
      </c>
      <c r="B23" s="20" t="s">
        <v>70</v>
      </c>
      <c r="C23" s="20" t="str">
        <f>VLOOKUP(B23,'HECVAT - Lite'!A:E,2,FALSE)</f>
        <v>Does the system (servers/infrastructure) support external authentication services (e.g. Active Directory, LDAP) in place of local authentication?</v>
      </c>
      <c r="D23" s="27">
        <f>VLOOKUP(B23,'HECVAT - Lite'!A:E,4,FALSE)</f>
        <v>0</v>
      </c>
      <c r="E23" s="20" t="b">
        <f t="shared" si="0"/>
        <v>0</v>
      </c>
      <c r="F23" s="21">
        <v>1</v>
      </c>
      <c r="G23" s="21" t="s">
        <v>63</v>
      </c>
      <c r="H23" s="32" t="s">
        <v>339</v>
      </c>
      <c r="I23" s="27">
        <f>VLOOKUP(B23,'HECVAT - Lite'!$A$6:$C$316,3,FALSE)</f>
        <v>0</v>
      </c>
      <c r="J23" s="21">
        <f t="shared" si="7"/>
        <v>0</v>
      </c>
      <c r="K23" s="21">
        <v>15</v>
      </c>
      <c r="L23" s="21">
        <f t="shared" si="8"/>
        <v>0</v>
      </c>
      <c r="M23" s="34" t="str">
        <f>VLOOKUP($B23,'Standards Crosswalk'!$A:$H,3,FALSE)</f>
        <v>CSC 16</v>
      </c>
      <c r="N23" s="34">
        <f>VLOOKUP($B23,'Standards Crosswalk'!$A:$H,4,FALSE)</f>
        <v>0</v>
      </c>
      <c r="O23" s="34" t="str">
        <f>VLOOKUP($B23,'Standards Crosswalk'!$A:$H,5,FALSE)</f>
        <v>9.4.3</v>
      </c>
      <c r="P23" s="34" t="str">
        <f>VLOOKUP($B23,'Standards Crosswalk'!$A:$H,6,FALSE)</f>
        <v>PR.AC-1, PR.AC-4</v>
      </c>
      <c r="Q23" s="34">
        <f>VLOOKUP($B23,'Standards Crosswalk'!$A:$H,7,FALSE)</f>
        <v>0</v>
      </c>
      <c r="R23" s="34">
        <f>VLOOKUP($B23,'Standards Crosswalk'!$A:$H,8,FALSE)</f>
        <v>0</v>
      </c>
    </row>
    <row r="24" spans="1:24">
      <c r="A24" s="35">
        <f t="shared" si="4"/>
        <v>23</v>
      </c>
      <c r="B24" s="20" t="s">
        <v>72</v>
      </c>
      <c r="C24" s="20" t="str">
        <f>VLOOKUP(B24,'HECVAT - Lite'!A:E,2,FALSE)</f>
        <v>Are audit logs available that include AT LEAST all of the following; login, logout, actions performed, and source IP address?</v>
      </c>
      <c r="D24" s="27">
        <f>VLOOKUP(B24,'HECVAT - Lite'!A:E,4,FALSE)</f>
        <v>0</v>
      </c>
      <c r="E24" s="20" t="b">
        <f t="shared" si="0"/>
        <v>0</v>
      </c>
      <c r="F24" s="21">
        <v>1</v>
      </c>
      <c r="G24" s="21" t="s">
        <v>63</v>
      </c>
      <c r="H24" s="32" t="s">
        <v>339</v>
      </c>
      <c r="I24" s="27">
        <f>VLOOKUP(B24,'HECVAT - Lite'!$A$6:$C$316,3,FALSE)</f>
        <v>0</v>
      </c>
      <c r="J24" s="21">
        <f t="shared" si="7"/>
        <v>0</v>
      </c>
      <c r="K24" s="21">
        <v>15</v>
      </c>
      <c r="L24" s="21">
        <f t="shared" si="8"/>
        <v>0</v>
      </c>
      <c r="M24" s="34" t="str">
        <f>VLOOKUP($B24,'Standards Crosswalk'!$A:$H,3,FALSE)</f>
        <v>CSC 6</v>
      </c>
      <c r="N24" s="34">
        <f>VLOOKUP($B24,'Standards Crosswalk'!$A:$H,4,FALSE)</f>
        <v>0</v>
      </c>
      <c r="O24" s="34" t="str">
        <f>VLOOKUP($B24,'Standards Crosswalk'!$A:$H,5,FALSE)</f>
        <v>12.4</v>
      </c>
      <c r="P24" s="34" t="str">
        <f>VLOOKUP($B24,'Standards Crosswalk'!$A:$H,6,FALSE)</f>
        <v>PR.PT-1</v>
      </c>
      <c r="Q24" s="34" t="str">
        <f>VLOOKUP($B24,'Standards Crosswalk'!$A:$H,7,FALSE)</f>
        <v>3.1.7, 3.3.2, 3.3.3, 3.3.4, 3.3.5, 3.4.3, 3.7.1, 3.7.6, 3.10.4, 3.10.5</v>
      </c>
      <c r="R24" s="34" t="str">
        <f>VLOOKUP($B24,'Standards Crosswalk'!$A:$H,8,FALSE)</f>
        <v>AU-2(3), AU-6, AU-12, AC-6(9), CM-3, MA-2, MA-5, PE-3</v>
      </c>
    </row>
    <row r="25" spans="1:24" s="23" customFormat="1">
      <c r="A25" s="35">
        <f t="shared" si="4"/>
        <v>24</v>
      </c>
      <c r="B25" s="22" t="s">
        <v>75</v>
      </c>
      <c r="C25" s="22" t="str">
        <f>VLOOKUP(B25,'HECVAT - Lite'!A:E,2,FALSE)</f>
        <v>Do you have a documented Business Continuity Plan (BCP)?</v>
      </c>
      <c r="D25" s="27">
        <f>VLOOKUP(B25,'HECVAT - Lite'!A:E,4,FALSE)</f>
        <v>0</v>
      </c>
      <c r="E25" s="20" t="b">
        <f t="shared" si="0"/>
        <v>0</v>
      </c>
      <c r="F25" s="23">
        <v>1</v>
      </c>
      <c r="G25" s="23" t="s">
        <v>74</v>
      </c>
      <c r="H25" s="31" t="s">
        <v>339</v>
      </c>
      <c r="I25" s="30">
        <f>VLOOKUP(B25,'HECVAT - Lite'!$A$6:$C$316,3,FALSE)</f>
        <v>0</v>
      </c>
      <c r="J25" s="23">
        <f t="shared" si="7"/>
        <v>0</v>
      </c>
      <c r="K25" s="23">
        <v>15</v>
      </c>
      <c r="L25" s="23">
        <f t="shared" si="8"/>
        <v>0</v>
      </c>
      <c r="M25" s="41" t="str">
        <f>VLOOKUP($B25,'Standards Crosswalk'!$A:$H,3,FALSE)</f>
        <v>CSC 10</v>
      </c>
      <c r="N25" s="41">
        <f>VLOOKUP($B25,'Standards Crosswalk'!$A:$H,4,FALSE)</f>
        <v>0</v>
      </c>
      <c r="O25" s="41" t="str">
        <f>VLOOKUP($B25,'Standards Crosswalk'!$A:$H,5,FALSE)</f>
        <v>17.1.1</v>
      </c>
      <c r="P25" s="41" t="str">
        <f>VLOOKUP($B25,'Standards Crosswalk'!$A:$H,6,FALSE)</f>
        <v>PR.IP-9</v>
      </c>
      <c r="Q25" s="41" t="str">
        <f>VLOOKUP($B25,'Standards Crosswalk'!$A:$H,7,FALSE)</f>
        <v>3.12.2</v>
      </c>
      <c r="R25" s="41" t="str">
        <f>VLOOKUP($B25,'Standards Crosswalk'!$A:$H,8,FALSE)</f>
        <v>AU-7, AU-9, IR-4, AC-5, CP-4, CP-10; NIST SP 800-34</v>
      </c>
    </row>
    <row r="26" spans="1:24">
      <c r="A26" s="35">
        <f t="shared" si="4"/>
        <v>25</v>
      </c>
      <c r="B26" s="20" t="s">
        <v>77</v>
      </c>
      <c r="C26" s="20" t="str">
        <f>VLOOKUP(B26,'HECVAT - Lite'!A:E,2,FALSE)</f>
        <v>Is there a documented communication plan in your BCP for impacted clients?</v>
      </c>
      <c r="D26" s="27">
        <f>VLOOKUP(B26,'HECVAT - Lite'!A:E,4,FALSE)</f>
        <v>0</v>
      </c>
      <c r="E26" s="20" t="b">
        <f t="shared" si="0"/>
        <v>0</v>
      </c>
      <c r="F26" s="21">
        <v>1</v>
      </c>
      <c r="G26" s="23" t="s">
        <v>74</v>
      </c>
      <c r="H26" s="32" t="s">
        <v>339</v>
      </c>
      <c r="I26" s="27">
        <f>VLOOKUP(B26,'HECVAT - Lite'!$A$6:$C$316,3,FALSE)</f>
        <v>0</v>
      </c>
      <c r="J26" s="21">
        <f t="shared" si="7"/>
        <v>0</v>
      </c>
      <c r="K26" s="21">
        <v>10</v>
      </c>
      <c r="L26" s="21">
        <f t="shared" si="8"/>
        <v>0</v>
      </c>
      <c r="M26" s="34" t="str">
        <f>VLOOKUP($B26,'Standards Crosswalk'!$A:$H,3,FALSE)</f>
        <v>CSC 10</v>
      </c>
      <c r="N26" s="34">
        <f>VLOOKUP($B26,'Standards Crosswalk'!$A:$H,4,FALSE)</f>
        <v>0</v>
      </c>
      <c r="O26" s="34" t="str">
        <f>VLOOKUP($B26,'Standards Crosswalk'!$A:$H,5,FALSE)</f>
        <v>17.1.2</v>
      </c>
      <c r="P26" s="34" t="str">
        <f>VLOOKUP($B26,'Standards Crosswalk'!$A:$H,6,FALSE)</f>
        <v>PR.IP-9</v>
      </c>
      <c r="Q26" s="34" t="str">
        <f>VLOOKUP($B26,'Standards Crosswalk'!$A:$H,7,FALSE)</f>
        <v>3.12.2</v>
      </c>
      <c r="R26" s="34" t="str">
        <f>VLOOKUP($B26,'Standards Crosswalk'!$A:$H,8,FALSE)</f>
        <v>AU-7, AU-9, IR-4, AC-5, CP-4, CP-10; NIST SP 800-34</v>
      </c>
    </row>
    <row r="27" spans="1:24">
      <c r="A27" s="35">
        <f t="shared" si="4"/>
        <v>26</v>
      </c>
      <c r="B27" s="20" t="s">
        <v>80</v>
      </c>
      <c r="C27" s="20" t="str">
        <f>VLOOKUP(B27,'HECVAT - Lite'!A:E,2,FALSE)</f>
        <v xml:space="preserve">Are all components of the BCP reviewed at least annually and updated as needed to reflect change? </v>
      </c>
      <c r="D27" s="27">
        <f>VLOOKUP(B27,'HECVAT - Lite'!A:E,4,FALSE)</f>
        <v>0</v>
      </c>
      <c r="E27" s="20" t="b">
        <f t="shared" si="0"/>
        <v>0</v>
      </c>
      <c r="F27" s="21">
        <v>1</v>
      </c>
      <c r="G27" s="23" t="s">
        <v>74</v>
      </c>
      <c r="H27" s="32" t="s">
        <v>339</v>
      </c>
      <c r="I27" s="27">
        <f>VLOOKUP(B27,'HECVAT - Lite'!$A$6:$C$316,3,FALSE)</f>
        <v>0</v>
      </c>
      <c r="J27" s="21">
        <f t="shared" si="7"/>
        <v>0</v>
      </c>
      <c r="K27" s="21">
        <v>15</v>
      </c>
      <c r="L27" s="21">
        <f t="shared" si="8"/>
        <v>0</v>
      </c>
      <c r="M27" s="34" t="str">
        <f>VLOOKUP($B27,'Standards Crosswalk'!$A:$H,3,FALSE)</f>
        <v>CSC 10</v>
      </c>
      <c r="N27" s="34">
        <f>VLOOKUP($B27,'Standards Crosswalk'!$A:$H,4,FALSE)</f>
        <v>0</v>
      </c>
      <c r="O27" s="34" t="str">
        <f>VLOOKUP($B27,'Standards Crosswalk'!$A:$H,5,FALSE)</f>
        <v>17.1.2</v>
      </c>
      <c r="P27" s="34" t="str">
        <f>VLOOKUP($B27,'Standards Crosswalk'!$A:$H,6,FALSE)</f>
        <v>PR.IP-9</v>
      </c>
      <c r="Q27" s="34" t="str">
        <f>VLOOKUP($B27,'Standards Crosswalk'!$A:$H,7,FALSE)</f>
        <v>3.12.2</v>
      </c>
      <c r="R27" s="34" t="str">
        <f>VLOOKUP($B27,'Standards Crosswalk'!$A:$H,8,FALSE)</f>
        <v>AU-7, AU-9, IR-4, AC-5, CP-4, CP-10; NIST SP 800-34</v>
      </c>
    </row>
    <row r="28" spans="1:24">
      <c r="A28" s="35">
        <f t="shared" si="4"/>
        <v>27</v>
      </c>
      <c r="B28" s="20" t="s">
        <v>83</v>
      </c>
      <c r="C28" s="20" t="str">
        <f>VLOOKUP(B28,'HECVAT - Lite'!A:E,2,FALSE)</f>
        <v>Does your organization conduct an annual test of relocating to an alternate site for business recovery purposes?</v>
      </c>
      <c r="D28" s="27">
        <f>VLOOKUP(B28,'HECVAT - Lite'!A:E,4,FALSE)</f>
        <v>0</v>
      </c>
      <c r="E28" s="20" t="b">
        <f t="shared" si="0"/>
        <v>0</v>
      </c>
      <c r="F28" s="21">
        <v>1</v>
      </c>
      <c r="G28" s="23" t="s">
        <v>74</v>
      </c>
      <c r="H28" s="32" t="s">
        <v>339</v>
      </c>
      <c r="I28" s="27">
        <f>VLOOKUP(B28,'HECVAT - Lite'!$A$6:$C$316,3,FALSE)</f>
        <v>0</v>
      </c>
      <c r="J28" s="21">
        <f t="shared" si="7"/>
        <v>0</v>
      </c>
      <c r="K28" s="21">
        <v>15</v>
      </c>
      <c r="L28" s="21">
        <f t="shared" si="8"/>
        <v>0</v>
      </c>
      <c r="M28" s="34" t="str">
        <f>VLOOKUP($B28,'Standards Crosswalk'!$A:$H,3,FALSE)</f>
        <v>CSC 10</v>
      </c>
      <c r="N28" s="34">
        <f>VLOOKUP($B28,'Standards Crosswalk'!$A:$H,4,FALSE)</f>
        <v>0</v>
      </c>
      <c r="O28" s="34" t="str">
        <f>VLOOKUP($B28,'Standards Crosswalk'!$A:$H,5,FALSE)</f>
        <v>17.1.3</v>
      </c>
      <c r="P28" s="34" t="str">
        <f>VLOOKUP($B28,'Standards Crosswalk'!$A:$H,6,FALSE)</f>
        <v>PR.IP-9</v>
      </c>
      <c r="Q28" s="34">
        <f>VLOOKUP($B28,'Standards Crosswalk'!$A:$H,7,FALSE)</f>
        <v>0</v>
      </c>
      <c r="R28" s="34" t="str">
        <f>VLOOKUP($B28,'Standards Crosswalk'!$A:$H,8,FALSE)</f>
        <v>AC-5, CP-4, CP-10; NIST SP 800-34</v>
      </c>
    </row>
    <row r="29" spans="1:24" s="23" customFormat="1">
      <c r="A29" s="35">
        <f t="shared" si="4"/>
        <v>28</v>
      </c>
      <c r="B29" s="22" t="s">
        <v>86</v>
      </c>
      <c r="C29" s="22" t="str">
        <f>VLOOKUP(B29,'HECVAT - Lite'!A:E,2,FALSE)</f>
        <v xml:space="preserve">Do you have a documented and currently followed change management process (CMP)? </v>
      </c>
      <c r="D29" s="27">
        <f>VLOOKUP(B29,'HECVAT - Lite'!A:E,4,FALSE)</f>
        <v>0</v>
      </c>
      <c r="E29" s="20" t="b">
        <f t="shared" si="0"/>
        <v>1</v>
      </c>
      <c r="F29" s="23">
        <v>1</v>
      </c>
      <c r="G29" s="23" t="s">
        <v>85</v>
      </c>
      <c r="H29" s="31" t="s">
        <v>339</v>
      </c>
      <c r="I29" s="30">
        <f>VLOOKUP(B29,'HECVAT - Lite'!$A$6:$C$316,3,FALSE)</f>
        <v>0</v>
      </c>
      <c r="J29" s="23">
        <f t="shared" si="7"/>
        <v>0</v>
      </c>
      <c r="K29" s="23">
        <v>25</v>
      </c>
      <c r="L29" s="23">
        <f t="shared" si="8"/>
        <v>0</v>
      </c>
      <c r="M29" s="41" t="str">
        <f>VLOOKUP($B29,'Standards Crosswalk'!$A:$H,3,FALSE)</f>
        <v>CSC 10</v>
      </c>
      <c r="N29" s="41">
        <f>VLOOKUP($B29,'Standards Crosswalk'!$A:$H,4,FALSE)</f>
        <v>0</v>
      </c>
      <c r="O29" s="41" t="str">
        <f>VLOOKUP($B29,'Standards Crosswalk'!$A:$H,5,FALSE)</f>
        <v>12.1.2</v>
      </c>
      <c r="P29" s="41" t="str">
        <f>VLOOKUP($B29,'Standards Crosswalk'!$A:$H,6,FALSE)</f>
        <v>PR.IP-3</v>
      </c>
      <c r="Q29" s="41" t="str">
        <f>VLOOKUP($B29,'Standards Crosswalk'!$A:$H,7,FALSE)</f>
        <v>3.4.3, 3.4.4</v>
      </c>
      <c r="R29" s="40" t="str">
        <f>VLOOKUP($B29,'Standards Crosswalk'!$A:$H,8,FALSE)</f>
        <v>CM-3, CM-4, CM-5</v>
      </c>
      <c r="T29" s="39"/>
    </row>
    <row r="30" spans="1:24" s="42" customFormat="1">
      <c r="A30" s="35">
        <f t="shared" si="4"/>
        <v>29</v>
      </c>
      <c r="B30" s="26" t="s">
        <v>87</v>
      </c>
      <c r="C30" s="26" t="str">
        <f>VLOOKUP(B30,'HECVAT - Lite'!A:E,2,FALSE)</f>
        <v>Will the institution be notified of major changes to your environment that could impact the institution's security posture?</v>
      </c>
      <c r="D30" s="27">
        <f>VLOOKUP(B30,'HECVAT - Lite'!A:E,4,FALSE)</f>
        <v>0</v>
      </c>
      <c r="E30" s="20" t="b">
        <f t="shared" si="0"/>
        <v>0</v>
      </c>
      <c r="F30" s="42">
        <v>1</v>
      </c>
      <c r="G30" s="23" t="s">
        <v>85</v>
      </c>
      <c r="H30" s="31" t="s">
        <v>339</v>
      </c>
      <c r="I30" s="30">
        <f>VLOOKUP(B30,'HECVAT - Lite'!$A$6:$C$316,3,FALSE)</f>
        <v>0</v>
      </c>
      <c r="J30" s="23">
        <f t="shared" si="7"/>
        <v>0</v>
      </c>
      <c r="K30" s="42">
        <v>20</v>
      </c>
      <c r="L30" s="42">
        <f t="shared" si="8"/>
        <v>0</v>
      </c>
      <c r="M30" s="34" t="str">
        <f>VLOOKUP($B30,'Standards Crosswalk'!$A:$H,3,FALSE)</f>
        <v>CSC 10</v>
      </c>
      <c r="N30" s="34">
        <f>VLOOKUP($B30,'Standards Crosswalk'!$A:$H,4,FALSE)</f>
        <v>0</v>
      </c>
      <c r="O30" s="34" t="str">
        <f>VLOOKUP($B30,'Standards Crosswalk'!$A:$H,5,FALSE)</f>
        <v>12.1.2</v>
      </c>
      <c r="P30" s="34">
        <f>VLOOKUP($B30,'Standards Crosswalk'!$A:$H,6,FALSE)</f>
        <v>0</v>
      </c>
      <c r="Q30" s="34">
        <f>VLOOKUP($B30,'Standards Crosswalk'!$A:$H,7,FALSE)</f>
        <v>0</v>
      </c>
      <c r="R30" s="43" t="str">
        <f>VLOOKUP($B30,'Standards Crosswalk'!$A:$H,8,FALSE)</f>
        <v>CM-3, CM-4, CM-5</v>
      </c>
    </row>
    <row r="31" spans="1:24">
      <c r="A31" s="35">
        <f t="shared" si="4"/>
        <v>30</v>
      </c>
      <c r="B31" s="20" t="s">
        <v>89</v>
      </c>
      <c r="C31" s="20" t="str">
        <f>VLOOKUP(B31,'HECVAT - Lite'!A:E,2,FALSE)</f>
        <v>Do you have policy and procedure, currently implemented, guiding how security risks are mitigated until patches can be applied?</v>
      </c>
      <c r="D31" s="27">
        <f>VLOOKUP(B31,'HECVAT - Lite'!A:E,4,FALSE)</f>
        <v>0</v>
      </c>
      <c r="E31" s="20" t="b">
        <f t="shared" si="0"/>
        <v>0</v>
      </c>
      <c r="F31" s="21">
        <v>1</v>
      </c>
      <c r="G31" s="21" t="s">
        <v>85</v>
      </c>
      <c r="H31" s="32" t="s">
        <v>339</v>
      </c>
      <c r="I31" s="27">
        <f>VLOOKUP(B31,'HECVAT - Lite'!$A$6:$C$316,3,FALSE)</f>
        <v>0</v>
      </c>
      <c r="J31" s="21">
        <f t="shared" ref="J31:J33" si="9">IF(ISNUMBER(FIND(H31,I31)), 1, 0)</f>
        <v>0</v>
      </c>
      <c r="K31" s="21">
        <v>20</v>
      </c>
      <c r="L31" s="21">
        <f t="shared" ref="L31:L61" si="10">J31*K31</f>
        <v>0</v>
      </c>
      <c r="M31" s="34" t="str">
        <f>VLOOKUP($B31,'Standards Crosswalk'!$A:$H,3,FALSE)</f>
        <v>CSC 13</v>
      </c>
      <c r="N31" s="34" t="str">
        <f>VLOOKUP($B31,'Standards Crosswalk'!$A:$H,4,FALSE)</f>
        <v>§164.308(a)(1)(ii)(B)</v>
      </c>
      <c r="O31" s="34" t="str">
        <f>VLOOKUP($B31,'Standards Crosswalk'!$A:$H,5,FALSE)</f>
        <v>12.6.1</v>
      </c>
      <c r="P31" s="34">
        <f>VLOOKUP($B31,'Standards Crosswalk'!$A:$H,6,FALSE)</f>
        <v>0</v>
      </c>
      <c r="Q31" s="34">
        <f>VLOOKUP($B31,'Standards Crosswalk'!$A:$H,7,FALSE)</f>
        <v>0</v>
      </c>
      <c r="R31" s="34" t="str">
        <f>VLOOKUP($B31,'Standards Crosswalk'!$A:$H,8,FALSE)</f>
        <v>CM-3, CM-4, CM-5</v>
      </c>
    </row>
    <row r="32" spans="1:24">
      <c r="A32" s="35">
        <f t="shared" si="4"/>
        <v>31</v>
      </c>
      <c r="B32" s="20" t="s">
        <v>91</v>
      </c>
      <c r="C32" s="20" t="str">
        <f>VLOOKUP(B32,'HECVAT - Lite'!A:E,2,FALSE)</f>
        <v>Do procedures exist to provide that emergency changes are documented and authorized (including after the fact approval)?</v>
      </c>
      <c r="D32" s="27">
        <f>VLOOKUP(B32,'HECVAT - Lite'!A:E,4,FALSE)</f>
        <v>0</v>
      </c>
      <c r="E32" s="20" t="b">
        <f t="shared" si="0"/>
        <v>0</v>
      </c>
      <c r="F32" s="21">
        <v>1</v>
      </c>
      <c r="G32" s="21" t="s">
        <v>85</v>
      </c>
      <c r="H32" s="32" t="s">
        <v>339</v>
      </c>
      <c r="I32" s="27">
        <f>VLOOKUP(B32,'HECVAT - Lite'!$A$6:$C$316,3,FALSE)</f>
        <v>0</v>
      </c>
      <c r="J32" s="21">
        <f t="shared" si="9"/>
        <v>0</v>
      </c>
      <c r="K32" s="21">
        <v>15</v>
      </c>
      <c r="L32" s="21">
        <f t="shared" si="10"/>
        <v>0</v>
      </c>
      <c r="M32" s="34" t="str">
        <f>VLOOKUP($B32,'Standards Crosswalk'!$A:$H,3,FALSE)</f>
        <v>CSC 10</v>
      </c>
      <c r="N32" s="34">
        <f>VLOOKUP($B32,'Standards Crosswalk'!$A:$H,4,FALSE)</f>
        <v>0</v>
      </c>
      <c r="O32" s="34" t="str">
        <f>VLOOKUP($B32,'Standards Crosswalk'!$A:$H,5,FALSE)</f>
        <v>12.1.2</v>
      </c>
      <c r="P32" s="34" t="str">
        <f>VLOOKUP($B32,'Standards Crosswalk'!$A:$H,6,FALSE)</f>
        <v>PR.IP-3</v>
      </c>
      <c r="Q32" s="34">
        <f>VLOOKUP($B32,'Standards Crosswalk'!$A:$H,7,FALSE)</f>
        <v>0</v>
      </c>
      <c r="R32" s="34" t="str">
        <f>VLOOKUP($B32,'Standards Crosswalk'!$A:$H,8,FALSE)</f>
        <v>CM-3, CM-4, CM-5</v>
      </c>
    </row>
    <row r="33" spans="1:18" s="39" customFormat="1">
      <c r="A33" s="35">
        <f t="shared" si="4"/>
        <v>32</v>
      </c>
      <c r="B33" s="25" t="s">
        <v>94</v>
      </c>
      <c r="C33" s="25" t="str">
        <f>VLOOKUP(B33,'HECVAT - Lite'!A:E,2,FALSE)</f>
        <v>Do you physically and logically separate institution's data from that of other customers?</v>
      </c>
      <c r="D33" s="27">
        <f>VLOOKUP(B33,'HECVAT - Lite'!A:E,4,FALSE)</f>
        <v>0</v>
      </c>
      <c r="E33" s="20" t="b">
        <f t="shared" si="0"/>
        <v>1</v>
      </c>
      <c r="F33" s="24">
        <v>1</v>
      </c>
      <c r="G33" s="21" t="s">
        <v>93</v>
      </c>
      <c r="H33" s="32" t="s">
        <v>339</v>
      </c>
      <c r="I33" s="27">
        <f>VLOOKUP(B33,'HECVAT - Lite'!$A$6:$C$316,3,FALSE)</f>
        <v>0</v>
      </c>
      <c r="J33" s="21">
        <f t="shared" si="9"/>
        <v>0</v>
      </c>
      <c r="K33" s="24">
        <v>25</v>
      </c>
      <c r="L33" s="21">
        <f t="shared" ref="L33" si="11">J33*K33</f>
        <v>0</v>
      </c>
      <c r="M33" s="41" t="str">
        <f>VLOOKUP($B33,'Standards Crosswalk'!$A:$H,3,FALSE)</f>
        <v>CSC 12</v>
      </c>
      <c r="N33" s="41">
        <f>VLOOKUP($B33,'Standards Crosswalk'!$A:$H,4,FALSE)</f>
        <v>0</v>
      </c>
      <c r="O33" s="41">
        <f>VLOOKUP($B33,'Standards Crosswalk'!$A:$H,5,FALSE)</f>
        <v>0</v>
      </c>
      <c r="P33" s="41" t="str">
        <f>VLOOKUP($B33,'Standards Crosswalk'!$A:$H,6,FALSE)</f>
        <v>PR.AC-2, PR.IP-5</v>
      </c>
      <c r="Q33" s="41" t="str">
        <f>VLOOKUP($B33,'Standards Crosswalk'!$A:$H,7,FALSE)</f>
        <v>3.1.3, 3.8.1</v>
      </c>
      <c r="R33" s="40" t="str">
        <f>VLOOKUP($B33,'Standards Crosswalk'!$A:$H,8,FALSE)</f>
        <v>AC-4, MP-2, MP-4</v>
      </c>
    </row>
    <row r="34" spans="1:18">
      <c r="A34" s="35">
        <f t="shared" si="4"/>
        <v>33</v>
      </c>
      <c r="B34" s="20" t="s">
        <v>96</v>
      </c>
      <c r="C34" s="26" t="str">
        <f>VLOOKUP(B34,'HECVAT - Lite'!A:E,2,FALSE)</f>
        <v>Is sensitive data encrypted in transport? (e.g. system-to-client)</v>
      </c>
      <c r="D34" s="27">
        <f>VLOOKUP(B34,'HECVAT - Lite'!A:E,4,FALSE)</f>
        <v>0</v>
      </c>
      <c r="E34" s="20" t="b">
        <f t="shared" si="0"/>
        <v>1</v>
      </c>
      <c r="F34" s="24">
        <v>1</v>
      </c>
      <c r="G34" s="21" t="s">
        <v>93</v>
      </c>
      <c r="H34" s="32" t="s">
        <v>339</v>
      </c>
      <c r="I34" s="27">
        <f>VLOOKUP(B34,'HECVAT - Lite'!$A$6:$C$316,3,FALSE)</f>
        <v>0</v>
      </c>
      <c r="J34" s="21">
        <f t="shared" ref="J34:J40" si="12">IF(ISNUMBER(FIND(H34,I34)), 1, 0)</f>
        <v>0</v>
      </c>
      <c r="K34" s="24">
        <v>40</v>
      </c>
      <c r="L34" s="21">
        <f t="shared" si="10"/>
        <v>0</v>
      </c>
      <c r="M34" s="34" t="str">
        <f>VLOOKUP($B34,'Standards Crosswalk'!$A:$H,3,FALSE)</f>
        <v>CSC 13</v>
      </c>
      <c r="N34" s="34">
        <f>VLOOKUP($B34,'Standards Crosswalk'!$A:$H,4,FALSE)</f>
        <v>0</v>
      </c>
      <c r="O34" s="34" t="str">
        <f>VLOOKUP($B34,'Standards Crosswalk'!$A:$H,5,FALSE)</f>
        <v>8.2.3, 10.1.1</v>
      </c>
      <c r="P34" s="34" t="str">
        <f>VLOOKUP($B34,'Standards Crosswalk'!$A:$H,6,FALSE)</f>
        <v>PR.DS-1, PR.DS-2</v>
      </c>
      <c r="Q34" s="34" t="str">
        <f>VLOOKUP($B34,'Standards Crosswalk'!$A:$H,7,FALSE)</f>
        <v>3.1.19, 3.8.1</v>
      </c>
      <c r="R34" s="34" t="str">
        <f>VLOOKUP($B34,'Standards Crosswalk'!$A:$H,8,FALSE)</f>
        <v>MP-2, AC-19(5)</v>
      </c>
    </row>
    <row r="35" spans="1:18">
      <c r="A35" s="35">
        <f t="shared" si="4"/>
        <v>34</v>
      </c>
      <c r="B35" s="20" t="s">
        <v>98</v>
      </c>
      <c r="C35" s="26" t="str">
        <f>VLOOKUP(B35,'HECVAT - Lite'!A:E,2,FALSE)</f>
        <v>Is sensitive data encrypted in storage (e.g. disk encryption, at-rest)?</v>
      </c>
      <c r="D35" s="27">
        <f>VLOOKUP(B35,'HECVAT - Lite'!A:E,4,FALSE)</f>
        <v>0</v>
      </c>
      <c r="E35" s="20" t="b">
        <f t="shared" si="0"/>
        <v>1</v>
      </c>
      <c r="F35" s="24">
        <v>1</v>
      </c>
      <c r="G35" s="21" t="s">
        <v>93</v>
      </c>
      <c r="H35" s="32" t="s">
        <v>339</v>
      </c>
      <c r="I35" s="27">
        <f>VLOOKUP(B35,'HECVAT - Lite'!$A$6:$C$316,3,FALSE)</f>
        <v>0</v>
      </c>
      <c r="J35" s="21">
        <f t="shared" si="12"/>
        <v>0</v>
      </c>
      <c r="K35" s="24">
        <v>40</v>
      </c>
      <c r="L35" s="21">
        <f t="shared" si="10"/>
        <v>0</v>
      </c>
      <c r="M35" s="34" t="str">
        <f>VLOOKUP($B35,'Standards Crosswalk'!$A:$H,3,FALSE)</f>
        <v>CSC 13</v>
      </c>
      <c r="N35" s="34">
        <f>VLOOKUP($B35,'Standards Crosswalk'!$A:$H,4,FALSE)</f>
        <v>0</v>
      </c>
      <c r="O35" s="34" t="str">
        <f>VLOOKUP($B35,'Standards Crosswalk'!$A:$H,5,FALSE)</f>
        <v>8.2.3, 10.1.1</v>
      </c>
      <c r="P35" s="34" t="str">
        <f>VLOOKUP($B35,'Standards Crosswalk'!$A:$H,6,FALSE)</f>
        <v>PR.DS-1</v>
      </c>
      <c r="Q35" s="34" t="str">
        <f>VLOOKUP($B35,'Standards Crosswalk'!$A:$H,7,FALSE)</f>
        <v>3.1.19, 3.8.1</v>
      </c>
      <c r="R35" s="34" t="str">
        <f>VLOOKUP($B35,'Standards Crosswalk'!$A:$H,8,FALSE)</f>
        <v>MP-2, AC-19(5)</v>
      </c>
    </row>
    <row r="36" spans="1:18">
      <c r="A36" s="35">
        <f t="shared" si="4"/>
        <v>35</v>
      </c>
      <c r="B36" s="20" t="s">
        <v>100</v>
      </c>
      <c r="C36" s="26" t="str">
        <f>VLOOKUP(B36,'HECVAT - Lite'!A:E,2,FALSE)</f>
        <v>Do backups containing institution data ever leave the institution's Data Zone, either physically or via network routing?</v>
      </c>
      <c r="D36" s="27">
        <f>VLOOKUP(B36,'HECVAT - Lite'!A:E,4,FALSE)</f>
        <v>0</v>
      </c>
      <c r="E36" s="20" t="b">
        <f t="shared" si="0"/>
        <v>1</v>
      </c>
      <c r="F36" s="24">
        <v>1</v>
      </c>
      <c r="G36" s="21" t="s">
        <v>93</v>
      </c>
      <c r="H36" s="32" t="s">
        <v>340</v>
      </c>
      <c r="I36" s="27">
        <f>VLOOKUP(B36,'HECVAT - Lite'!$A$6:$C$316,3,FALSE)</f>
        <v>0</v>
      </c>
      <c r="J36" s="21">
        <f t="shared" si="12"/>
        <v>0</v>
      </c>
      <c r="K36" s="24">
        <v>40</v>
      </c>
      <c r="L36" s="21">
        <f t="shared" si="10"/>
        <v>0</v>
      </c>
      <c r="M36" s="34" t="str">
        <f>VLOOKUP($B36,'Standards Crosswalk'!$A:$H,3,FALSE)</f>
        <v>CSC 13</v>
      </c>
      <c r="N36" s="34">
        <f>VLOOKUP($B36,'Standards Crosswalk'!$A:$H,4,FALSE)</f>
        <v>0</v>
      </c>
      <c r="O36" s="34" t="str">
        <f>VLOOKUP($B36,'Standards Crosswalk'!$A:$H,5,FALSE)</f>
        <v>12.3.1</v>
      </c>
      <c r="P36" s="34">
        <f>VLOOKUP($B36,'Standards Crosswalk'!$A:$H,6,FALSE)</f>
        <v>0</v>
      </c>
      <c r="Q36" s="34" t="str">
        <f>VLOOKUP($B36,'Standards Crosswalk'!$A:$H,7,FALSE)</f>
        <v>3.8.9</v>
      </c>
      <c r="R36" s="34" t="str">
        <f>VLOOKUP($B36,'Standards Crosswalk'!$A:$H,8,FALSE)</f>
        <v>CP-9, MP-5</v>
      </c>
    </row>
    <row r="37" spans="1:18">
      <c r="A37" s="35">
        <f t="shared" si="4"/>
        <v>36</v>
      </c>
      <c r="B37" s="20" t="s">
        <v>102</v>
      </c>
      <c r="C37" s="26" t="str">
        <f>VLOOKUP(B37,'HECVAT - Lite'!A:E,2,FALSE)</f>
        <v>Do you have a media handling process, that is documented and currently implemented, including end-of-life, repurposing, and data sanitization procedures?</v>
      </c>
      <c r="D37" s="27">
        <f>VLOOKUP(B37,'HECVAT - Lite'!A:E,4,FALSE)</f>
        <v>0</v>
      </c>
      <c r="E37" s="20" t="b">
        <f t="shared" si="0"/>
        <v>1</v>
      </c>
      <c r="F37" s="24">
        <v>1</v>
      </c>
      <c r="G37" s="21" t="s">
        <v>93</v>
      </c>
      <c r="H37" s="32" t="s">
        <v>339</v>
      </c>
      <c r="I37" s="27">
        <f>VLOOKUP(B37,'HECVAT - Lite'!$A$6:$C$316,3,FALSE)</f>
        <v>0</v>
      </c>
      <c r="J37" s="21">
        <f t="shared" si="12"/>
        <v>0</v>
      </c>
      <c r="K37" s="24">
        <v>40</v>
      </c>
      <c r="L37" s="21">
        <f t="shared" si="10"/>
        <v>0</v>
      </c>
      <c r="M37" s="34" t="str">
        <f>VLOOKUP($B37,'Standards Crosswalk'!$A:$H,3,FALSE)</f>
        <v>CSC 13</v>
      </c>
      <c r="N37" s="34">
        <f>VLOOKUP($B37,'Standards Crosswalk'!$A:$H,4,FALSE)</f>
        <v>0</v>
      </c>
      <c r="O37" s="34" t="str">
        <f>VLOOKUP($B37,'Standards Crosswalk'!$A:$H,5,FALSE)</f>
        <v>8.3.1</v>
      </c>
      <c r="P37" s="34" t="str">
        <f>VLOOKUP($B37,'Standards Crosswalk'!$A:$H,6,FALSE)</f>
        <v>PR.DS-3</v>
      </c>
      <c r="Q37" s="34" t="str">
        <f>VLOOKUP($B37,'Standards Crosswalk'!$A:$H,7,FALSE)</f>
        <v>3.7.1, 3.7.2, 3.8.3</v>
      </c>
      <c r="R37" s="34" t="str">
        <f>VLOOKUP($B37,'Standards Crosswalk'!$A:$H,8,FALSE)</f>
        <v>CP-9 MP-6, NIST SP 800-60, NIST SP 800-88, AC-2, AC-6, IA-4, PM-2, PM-10, SI-5, MA-2, MA-3, MP-6</v>
      </c>
    </row>
    <row r="38" spans="1:18">
      <c r="A38" s="35">
        <f t="shared" si="4"/>
        <v>37</v>
      </c>
      <c r="B38" s="20" t="s">
        <v>436</v>
      </c>
      <c r="C38" s="26" t="str">
        <f>VLOOKUP(B38,'HECVAT - Lite'!A:E,2,FALSE)</f>
        <v>Is any institution data visible in system administration modules/tools?</v>
      </c>
      <c r="D38" s="27">
        <f>VLOOKUP(B38,'HECVAT - Lite'!A:E,4,FALSE)</f>
        <v>0</v>
      </c>
      <c r="E38" s="20" t="b">
        <f t="shared" si="0"/>
        <v>1</v>
      </c>
      <c r="F38" s="24">
        <v>1</v>
      </c>
      <c r="G38" s="21" t="s">
        <v>93</v>
      </c>
      <c r="H38" s="32" t="s">
        <v>340</v>
      </c>
      <c r="I38" s="27">
        <f>VLOOKUP(B38,'HECVAT - Lite'!$A$6:$C$316,3,FALSE)</f>
        <v>0</v>
      </c>
      <c r="J38" s="21">
        <f t="shared" si="12"/>
        <v>0</v>
      </c>
      <c r="K38" s="24">
        <v>40</v>
      </c>
      <c r="L38" s="21">
        <f t="shared" si="10"/>
        <v>0</v>
      </c>
      <c r="M38" s="34" t="str">
        <f>VLOOKUP($B38,'Standards Crosswalk'!$A:$H,3,FALSE)</f>
        <v>CSC 13, CSC 14</v>
      </c>
      <c r="N38" s="34">
        <f>VLOOKUP($B38,'Standards Crosswalk'!$A:$H,4,FALSE)</f>
        <v>0</v>
      </c>
      <c r="O38" s="34" t="str">
        <f>VLOOKUP($B38,'Standards Crosswalk'!$A:$H,5,FALSE)</f>
        <v>14.2.5</v>
      </c>
      <c r="P38" s="34" t="str">
        <f>VLOOKUP($B38,'Standards Crosswalk'!$A:$H,6,FALSE)</f>
        <v>PR.AC-4</v>
      </c>
      <c r="Q38" s="34">
        <f>VLOOKUP($B38,'Standards Crosswalk'!$A:$H,7,FALSE)</f>
        <v>0</v>
      </c>
      <c r="R38" s="34">
        <f>VLOOKUP($B38,'Standards Crosswalk'!$A:$H,8,FALSE)</f>
        <v>0</v>
      </c>
    </row>
    <row r="39" spans="1:18" s="23" customFormat="1">
      <c r="A39" s="35">
        <f t="shared" si="4"/>
        <v>38</v>
      </c>
      <c r="B39" s="22" t="s">
        <v>106</v>
      </c>
      <c r="C39" s="25" t="str">
        <f>VLOOKUP(B39,'HECVAT - Lite'!A:E,2,FALSE)</f>
        <v>Does the database support encryption of specified data elements in storage?</v>
      </c>
      <c r="D39" s="27">
        <f>VLOOKUP(B39,'HECVAT - Lite'!A:E,4,FALSE)</f>
        <v>0</v>
      </c>
      <c r="E39" s="20" t="b">
        <f t="shared" si="0"/>
        <v>1</v>
      </c>
      <c r="F39" s="23">
        <v>1</v>
      </c>
      <c r="G39" s="23" t="s">
        <v>105</v>
      </c>
      <c r="H39" s="31" t="s">
        <v>339</v>
      </c>
      <c r="I39" s="30">
        <f>VLOOKUP(B39,'HECVAT - Lite'!$A$6:$C$316,3,FALSE)</f>
        <v>0</v>
      </c>
      <c r="J39" s="23">
        <f t="shared" si="12"/>
        <v>0</v>
      </c>
      <c r="K39" s="23">
        <v>40</v>
      </c>
      <c r="L39" s="23">
        <f t="shared" si="10"/>
        <v>0</v>
      </c>
      <c r="M39" s="41" t="str">
        <f>VLOOKUP($B39,'Standards Crosswalk'!$A:$H,3,FALSE)</f>
        <v>CSC 13</v>
      </c>
      <c r="N39" s="41">
        <f>VLOOKUP($B39,'Standards Crosswalk'!$A:$H,4,FALSE)</f>
        <v>0</v>
      </c>
      <c r="O39" s="41" t="str">
        <f>VLOOKUP($B39,'Standards Crosswalk'!$A:$H,5,FALSE)</f>
        <v>10.1.1</v>
      </c>
      <c r="P39" s="41" t="str">
        <f>VLOOKUP($B39,'Standards Crosswalk'!$A:$H,6,FALSE)</f>
        <v>PR.DS-1</v>
      </c>
      <c r="Q39" s="41">
        <f>VLOOKUP($B39,'Standards Crosswalk'!$A:$H,7,FALSE)</f>
        <v>0</v>
      </c>
      <c r="R39" s="41">
        <f>VLOOKUP($B39,'Standards Crosswalk'!$A:$H,8,FALSE)</f>
        <v>0</v>
      </c>
    </row>
    <row r="40" spans="1:18">
      <c r="A40" s="35">
        <f t="shared" si="4"/>
        <v>39</v>
      </c>
      <c r="B40" s="20" t="s">
        <v>109</v>
      </c>
      <c r="C40" s="26" t="str">
        <f>VLOOKUP(B40,'HECVAT - Lite'!A:E,2,FALSE)</f>
        <v>Do you currently use encryption in your database(s)?</v>
      </c>
      <c r="D40" s="27">
        <f>VLOOKUP(B40,'HECVAT - Lite'!A:E,4,FALSE)</f>
        <v>0</v>
      </c>
      <c r="E40" s="20" t="b">
        <f t="shared" si="0"/>
        <v>1</v>
      </c>
      <c r="F40" s="24">
        <v>1</v>
      </c>
      <c r="G40" s="21" t="s">
        <v>105</v>
      </c>
      <c r="H40" s="32" t="s">
        <v>339</v>
      </c>
      <c r="I40" s="27">
        <f>VLOOKUP(B40,'HECVAT - Lite'!$A$6:$C$316,3,FALSE)</f>
        <v>0</v>
      </c>
      <c r="J40" s="21">
        <f t="shared" si="12"/>
        <v>0</v>
      </c>
      <c r="K40" s="24">
        <v>40</v>
      </c>
      <c r="L40" s="21">
        <f t="shared" si="10"/>
        <v>0</v>
      </c>
      <c r="M40" s="34" t="str">
        <f>VLOOKUP($B40,'Standards Crosswalk'!$A:$H,3,FALSE)</f>
        <v>CSC 13</v>
      </c>
      <c r="N40" s="34">
        <f>VLOOKUP($B40,'Standards Crosswalk'!$A:$H,4,FALSE)</f>
        <v>0</v>
      </c>
      <c r="O40" s="34" t="str">
        <f>VLOOKUP($B40,'Standards Crosswalk'!$A:$H,5,FALSE)</f>
        <v>10.1.1</v>
      </c>
      <c r="P40" s="34" t="str">
        <f>VLOOKUP($B40,'Standards Crosswalk'!$A:$H,6,FALSE)</f>
        <v>PR.DS-1, PR.DS-2</v>
      </c>
      <c r="Q40" s="34">
        <f>VLOOKUP($B40,'Standards Crosswalk'!$A:$H,7,FALSE)</f>
        <v>0</v>
      </c>
      <c r="R40" s="34">
        <f>VLOOKUP($B40,'Standards Crosswalk'!$A:$H,8,FALSE)</f>
        <v>0</v>
      </c>
    </row>
    <row r="41" spans="1:18" s="23" customFormat="1">
      <c r="A41" s="35">
        <f t="shared" si="4"/>
        <v>40</v>
      </c>
      <c r="B41" s="22" t="s">
        <v>112</v>
      </c>
      <c r="C41" s="25" t="str">
        <f>VLOOKUP(B41,'HECVAT - Lite'!A:E,2,FALSE)</f>
        <v>Will any institution data leave the institution's Data Zone?</v>
      </c>
      <c r="D41" s="27">
        <f>VLOOKUP(B41,'HECVAT - Lite'!A:E,4,FALSE)</f>
        <v>0</v>
      </c>
      <c r="E41" s="20" t="b">
        <f t="shared" si="0"/>
        <v>1</v>
      </c>
      <c r="F41" s="23">
        <v>1</v>
      </c>
      <c r="G41" s="23" t="s">
        <v>111</v>
      </c>
      <c r="H41" s="31" t="s">
        <v>340</v>
      </c>
      <c r="I41" s="30">
        <f>VLOOKUP(B41,'HECVAT - Lite'!$A$6:$C$316,3,FALSE)</f>
        <v>0</v>
      </c>
      <c r="J41" s="23">
        <f t="shared" ref="J41:J47" si="13">IF(ISNUMBER(FIND(H41,I41)), 1, 0)</f>
        <v>0</v>
      </c>
      <c r="K41" s="23">
        <v>40</v>
      </c>
      <c r="L41" s="23">
        <f t="shared" si="10"/>
        <v>0</v>
      </c>
      <c r="M41" s="41" t="str">
        <f>VLOOKUP($B41,'Standards Crosswalk'!$A:$H,3,FALSE)</f>
        <v>CSC 12</v>
      </c>
      <c r="N41" s="41">
        <f>VLOOKUP($B41,'Standards Crosswalk'!$A:$H,4,FALSE)</f>
        <v>0</v>
      </c>
      <c r="O41" s="41" t="str">
        <f>VLOOKUP($B41,'Standards Crosswalk'!$A:$H,5,FALSE)</f>
        <v>11.2.1</v>
      </c>
      <c r="P41" s="41">
        <f>VLOOKUP($B41,'Standards Crosswalk'!$A:$H,6,FALSE)</f>
        <v>0</v>
      </c>
      <c r="Q41" s="41">
        <f>VLOOKUP($B41,'Standards Crosswalk'!$A:$H,7,FALSE)</f>
        <v>0</v>
      </c>
      <c r="R41" s="41">
        <f>VLOOKUP($B41,'Standards Crosswalk'!$A:$H,8,FALSE)</f>
        <v>0</v>
      </c>
    </row>
    <row r="42" spans="1:18">
      <c r="A42" s="35">
        <f t="shared" si="4"/>
        <v>41</v>
      </c>
      <c r="B42" s="20" t="s">
        <v>114</v>
      </c>
      <c r="C42" s="26" t="str">
        <f>VLOOKUP(B42,'HECVAT - Lite'!A:E,2,FALSE)</f>
        <v>Does your company own the physical data center where the institution's data will reside?</v>
      </c>
      <c r="D42" s="27">
        <f>VLOOKUP(B42,'HECVAT - Lite'!A:E,4,FALSE)</f>
        <v>0</v>
      </c>
      <c r="E42" s="20" t="b">
        <f t="shared" si="0"/>
        <v>1</v>
      </c>
      <c r="F42" s="24">
        <v>1</v>
      </c>
      <c r="G42" s="21" t="s">
        <v>111</v>
      </c>
      <c r="H42" s="32" t="s">
        <v>339</v>
      </c>
      <c r="I42" s="27">
        <f>VLOOKUP(B42,'HECVAT - Lite'!$A$6:$C$316,3,FALSE)</f>
        <v>0</v>
      </c>
      <c r="J42" s="21">
        <f t="shared" si="13"/>
        <v>0</v>
      </c>
      <c r="K42" s="24">
        <v>40</v>
      </c>
      <c r="L42" s="21">
        <f t="shared" si="10"/>
        <v>0</v>
      </c>
      <c r="M42" s="34" t="str">
        <f>VLOOKUP($B42,'Standards Crosswalk'!$A:$H,3,FALSE)</f>
        <v>CSC 14</v>
      </c>
      <c r="N42" s="34">
        <f>VLOOKUP($B42,'Standards Crosswalk'!$A:$H,4,FALSE)</f>
        <v>0</v>
      </c>
      <c r="O42" s="34" t="str">
        <f>VLOOKUP($B42,'Standards Crosswalk'!$A:$H,5,FALSE)</f>
        <v>11.1.1</v>
      </c>
      <c r="P42" s="34" t="str">
        <f>VLOOKUP($B42,'Standards Crosswalk'!$A:$H,6,FALSE)</f>
        <v>PR.AC-2, PR.IP-5</v>
      </c>
      <c r="Q42" s="34">
        <f>VLOOKUP($B42,'Standards Crosswalk'!$A:$H,7,FALSE)</f>
        <v>0</v>
      </c>
      <c r="R42" s="34">
        <f>VLOOKUP($B42,'Standards Crosswalk'!$A:$H,8,FALSE)</f>
        <v>0</v>
      </c>
    </row>
    <row r="43" spans="1:18">
      <c r="A43" s="35">
        <f t="shared" si="4"/>
        <v>42</v>
      </c>
      <c r="B43" s="20" t="s">
        <v>116</v>
      </c>
      <c r="C43" s="26" t="str">
        <f>VLOOKUP(B43,'HECVAT - Lite'!A:E,2,FALSE)</f>
        <v>Does the hosting provider have a SOC 2 Type 2 report available?</v>
      </c>
      <c r="D43" s="27">
        <f>VLOOKUP(B43,'HECVAT - Lite'!A:E,4,FALSE)</f>
        <v>0</v>
      </c>
      <c r="E43" s="20" t="b">
        <f t="shared" si="0"/>
        <v>1</v>
      </c>
      <c r="F43" s="24">
        <v>1</v>
      </c>
      <c r="G43" s="21" t="s">
        <v>111</v>
      </c>
      <c r="H43" s="32" t="s">
        <v>339</v>
      </c>
      <c r="I43" s="27">
        <f>VLOOKUP(B43,'HECVAT - Lite'!$A$6:$C$316,3,FALSE)</f>
        <v>0</v>
      </c>
      <c r="J43" s="21">
        <f t="shared" si="13"/>
        <v>0</v>
      </c>
      <c r="K43" s="24">
        <v>40</v>
      </c>
      <c r="L43" s="21">
        <f t="shared" si="10"/>
        <v>0</v>
      </c>
      <c r="M43" s="34" t="str">
        <f>VLOOKUP($B43,'Standards Crosswalk'!$A:$H,3,FALSE)</f>
        <v>CSC 13</v>
      </c>
      <c r="N43" s="34">
        <f>VLOOKUP($B43,'Standards Crosswalk'!$A:$H,4,FALSE)</f>
        <v>0</v>
      </c>
      <c r="O43" s="34" t="str">
        <f>VLOOKUP($B43,'Standards Crosswalk'!$A:$H,5,FALSE)</f>
        <v>11.1.1</v>
      </c>
      <c r="P43" s="34">
        <f>VLOOKUP($B43,'Standards Crosswalk'!$A:$H,6,FALSE)</f>
        <v>0</v>
      </c>
      <c r="Q43" s="34">
        <f>VLOOKUP($B43,'Standards Crosswalk'!$A:$H,7,FALSE)</f>
        <v>0</v>
      </c>
      <c r="R43" s="34">
        <f>VLOOKUP($B43,'Standards Crosswalk'!$A:$H,8,FALSE)</f>
        <v>0</v>
      </c>
    </row>
    <row r="44" spans="1:18">
      <c r="A44" s="35">
        <f t="shared" si="4"/>
        <v>43</v>
      </c>
      <c r="B44" s="20" t="s">
        <v>119</v>
      </c>
      <c r="C44" s="26" t="str">
        <f>VLOOKUP(B44,'HECVAT - Lite'!A:E,2,FALSE)</f>
        <v>Does the physical barrier fully enclose the physical space preventing unauthorized physical contact with any of your devices?</v>
      </c>
      <c r="D44" s="27">
        <f>VLOOKUP(B44,'HECVAT - Lite'!A:E,4,FALSE)</f>
        <v>0</v>
      </c>
      <c r="E44" s="20" t="b">
        <f t="shared" si="0"/>
        <v>1</v>
      </c>
      <c r="F44" s="24">
        <v>1</v>
      </c>
      <c r="G44" s="21" t="s">
        <v>111</v>
      </c>
      <c r="H44" s="32" t="s">
        <v>339</v>
      </c>
      <c r="I44" s="27">
        <f>VLOOKUP(B44,'HECVAT - Lite'!$A$6:$C$316,3,FALSE)</f>
        <v>0</v>
      </c>
      <c r="J44" s="21">
        <f t="shared" si="13"/>
        <v>0</v>
      </c>
      <c r="K44" s="24">
        <v>40</v>
      </c>
      <c r="L44" s="21">
        <f t="shared" si="10"/>
        <v>0</v>
      </c>
      <c r="M44" s="34" t="str">
        <f>VLOOKUP($B44,'Standards Crosswalk'!$A:$H,3,FALSE)</f>
        <v>CSC 14</v>
      </c>
      <c r="N44" s="34">
        <f>VLOOKUP($B44,'Standards Crosswalk'!$A:$H,4,FALSE)</f>
        <v>0</v>
      </c>
      <c r="O44" s="34" t="str">
        <f>VLOOKUP($B44,'Standards Crosswalk'!$A:$H,5,FALSE)</f>
        <v>11.1.1, 11.1.2</v>
      </c>
      <c r="P44" s="34" t="str">
        <f>VLOOKUP($B44,'Standards Crosswalk'!$A:$H,6,FALSE)</f>
        <v>PR.AC-2</v>
      </c>
      <c r="Q44" s="34" t="str">
        <f>VLOOKUP($B44,'Standards Crosswalk'!$A:$H,7,FALSE)</f>
        <v>3.8.1, 3.8.2</v>
      </c>
      <c r="R44" s="34">
        <f>VLOOKUP($B44,'Standards Crosswalk'!$A:$H,8,FALSE)</f>
        <v>0</v>
      </c>
    </row>
    <row r="45" spans="1:18" s="23" customFormat="1">
      <c r="A45" s="35">
        <f t="shared" si="4"/>
        <v>44</v>
      </c>
      <c r="B45" s="22" t="s">
        <v>122</v>
      </c>
      <c r="C45" s="25" t="str">
        <f>VLOOKUP(B45,'HECVAT - Lite'!A:E,2,FALSE)</f>
        <v>Do you have a Disaster Recovery Plan (DRP)?</v>
      </c>
      <c r="D45" s="27">
        <f>VLOOKUP(B45,'HECVAT - Lite'!A:E,4,FALSE)</f>
        <v>0</v>
      </c>
      <c r="E45" s="20" t="b">
        <f t="shared" si="0"/>
        <v>0</v>
      </c>
      <c r="F45" s="23">
        <v>1</v>
      </c>
      <c r="G45" s="23" t="s">
        <v>121</v>
      </c>
      <c r="H45" s="31" t="s">
        <v>339</v>
      </c>
      <c r="I45" s="30">
        <f>VLOOKUP(B45,'HECVAT - Lite'!$A$6:$C$316,3,FALSE)</f>
        <v>0</v>
      </c>
      <c r="J45" s="23">
        <f t="shared" si="13"/>
        <v>0</v>
      </c>
      <c r="K45" s="23">
        <v>15</v>
      </c>
      <c r="L45" s="23">
        <f t="shared" si="10"/>
        <v>0</v>
      </c>
      <c r="M45" s="41" t="str">
        <f>VLOOKUP($B45,'Standards Crosswalk'!$A:$H,3,FALSE)</f>
        <v>CSC 10</v>
      </c>
      <c r="N45" s="41">
        <f>VLOOKUP($B45,'Standards Crosswalk'!$A:$H,4,FALSE)</f>
        <v>0</v>
      </c>
      <c r="O45" s="41" t="str">
        <f>VLOOKUP($B45,'Standards Crosswalk'!$A:$H,5,FALSE)</f>
        <v>17.1.1</v>
      </c>
      <c r="P45" s="41" t="str">
        <f>VLOOKUP($B45,'Standards Crosswalk'!$A:$H,6,FALSE)</f>
        <v>PR.IP-9</v>
      </c>
      <c r="Q45" s="41" t="str">
        <f>VLOOKUP($B45,'Standards Crosswalk'!$A:$H,7,FALSE)</f>
        <v>3.12.2</v>
      </c>
      <c r="R45" s="41" t="str">
        <f>VLOOKUP($B45,'Standards Crosswalk'!$A:$H,8,FALSE)</f>
        <v>AC-5, CP-4, CP-10, NIST SP 800-34</v>
      </c>
    </row>
    <row r="46" spans="1:18">
      <c r="A46" s="35">
        <f t="shared" si="4"/>
        <v>45</v>
      </c>
      <c r="B46" s="20" t="s">
        <v>124</v>
      </c>
      <c r="C46" s="26" t="str">
        <f>VLOOKUP(B46,'HECVAT - Lite'!A:E,2,FALSE)</f>
        <v>Are any disaster recovery locations outside the institution's Data Zone?</v>
      </c>
      <c r="D46" s="27">
        <f>VLOOKUP(B46,'HECVAT - Lite'!A:E,4,FALSE)</f>
        <v>0</v>
      </c>
      <c r="E46" s="20" t="b">
        <f t="shared" si="0"/>
        <v>1</v>
      </c>
      <c r="F46" s="24">
        <v>1</v>
      </c>
      <c r="G46" s="24" t="s">
        <v>121</v>
      </c>
      <c r="H46" s="32" t="s">
        <v>340</v>
      </c>
      <c r="I46" s="27">
        <f>VLOOKUP(B46,'HECVAT - Lite'!$A$6:$C$316,3,FALSE)</f>
        <v>0</v>
      </c>
      <c r="J46" s="21">
        <f t="shared" si="13"/>
        <v>0</v>
      </c>
      <c r="K46" s="21">
        <v>40</v>
      </c>
      <c r="L46" s="21">
        <f t="shared" si="10"/>
        <v>0</v>
      </c>
      <c r="M46" s="34" t="str">
        <f>VLOOKUP($B46,'Standards Crosswalk'!$A:$H,3,FALSE)</f>
        <v>CSC 10, CSC 12</v>
      </c>
      <c r="N46" s="34">
        <f>VLOOKUP($B46,'Standards Crosswalk'!$A:$H,4,FALSE)</f>
        <v>0</v>
      </c>
      <c r="O46" s="34" t="str">
        <f>VLOOKUP($B46,'Standards Crosswalk'!$A:$H,5,FALSE)</f>
        <v>17.1.1</v>
      </c>
      <c r="P46" s="34" t="str">
        <f>VLOOKUP($B46,'Standards Crosswalk'!$A:$H,6,FALSE)</f>
        <v>PR.IP-9</v>
      </c>
      <c r="Q46" s="34">
        <f>VLOOKUP($B46,'Standards Crosswalk'!$A:$H,7,FALSE)</f>
        <v>0</v>
      </c>
      <c r="R46" s="34" t="str">
        <f>VLOOKUP($B46,'Standards Crosswalk'!$A:$H,8,FALSE)</f>
        <v>AC-5, CP-4, CP-10, NIST SP 800-34</v>
      </c>
    </row>
    <row r="47" spans="1:18">
      <c r="A47" s="35">
        <f t="shared" si="4"/>
        <v>46</v>
      </c>
      <c r="B47" s="20" t="s">
        <v>126</v>
      </c>
      <c r="C47" s="26" t="str">
        <f>VLOOKUP(B47,'HECVAT - Lite'!A:E,2,FALSE)</f>
        <v xml:space="preserve">Are all components of the DRP reviewed at least annually and updated as needed to reflect change? </v>
      </c>
      <c r="D47" s="27">
        <f>VLOOKUP(B47,'HECVAT - Lite'!A:E,4,FALSE)</f>
        <v>0</v>
      </c>
      <c r="E47" s="20" t="b">
        <f t="shared" si="0"/>
        <v>0</v>
      </c>
      <c r="F47" s="24">
        <v>1</v>
      </c>
      <c r="G47" s="24" t="s">
        <v>121</v>
      </c>
      <c r="H47" s="32" t="s">
        <v>339</v>
      </c>
      <c r="I47" s="27">
        <f>VLOOKUP(B47,'HECVAT - Lite'!$A$6:$C$316,3,FALSE)</f>
        <v>0</v>
      </c>
      <c r="J47" s="21">
        <f t="shared" si="13"/>
        <v>0</v>
      </c>
      <c r="K47" s="21">
        <v>15</v>
      </c>
      <c r="L47" s="21">
        <f t="shared" si="10"/>
        <v>0</v>
      </c>
      <c r="M47" s="34" t="str">
        <f>VLOOKUP($B47,'Standards Crosswalk'!$A:$H,3,FALSE)</f>
        <v>CSC 10</v>
      </c>
      <c r="N47" s="34">
        <f>VLOOKUP($B47,'Standards Crosswalk'!$A:$H,4,FALSE)</f>
        <v>0</v>
      </c>
      <c r="O47" s="34" t="str">
        <f>VLOOKUP($B47,'Standards Crosswalk'!$A:$H,5,FALSE)</f>
        <v>17.1.1</v>
      </c>
      <c r="P47" s="34" t="str">
        <f>VLOOKUP($B47,'Standards Crosswalk'!$A:$H,6,FALSE)</f>
        <v>PR.IP-9</v>
      </c>
      <c r="Q47" s="34" t="str">
        <f>VLOOKUP($B47,'Standards Crosswalk'!$A:$H,7,FALSE)</f>
        <v>3.12.2</v>
      </c>
      <c r="R47" s="34" t="str">
        <f>VLOOKUP($B47,'Standards Crosswalk'!$A:$H,8,FALSE)</f>
        <v>AC-5, CP-4, CP-10, NIST SP 800-34</v>
      </c>
    </row>
    <row r="48" spans="1:18" s="39" customFormat="1">
      <c r="A48" s="35">
        <f t="shared" si="4"/>
        <v>47</v>
      </c>
      <c r="B48" s="25" t="s">
        <v>130</v>
      </c>
      <c r="C48" s="25" t="str">
        <f>VLOOKUP(B48,'HECVAT - Lite'!A:E,2,FALSE)</f>
        <v>Are you utilizing a web application firewall (WAF) and/or a stateful packet inspection (SPI) firewall?</v>
      </c>
      <c r="D48" s="27">
        <f>VLOOKUP(B48,'HECVAT - Lite'!A:E,4,FALSE)</f>
        <v>0</v>
      </c>
      <c r="E48" s="20" t="b">
        <f t="shared" si="0"/>
        <v>0</v>
      </c>
      <c r="F48" s="39">
        <v>1</v>
      </c>
      <c r="G48" s="21" t="s">
        <v>129</v>
      </c>
      <c r="H48" s="32" t="s">
        <v>339</v>
      </c>
      <c r="I48" s="27">
        <f>VLOOKUP(B48,'HECVAT - Lite'!$A$6:$C$316,3,FALSE)</f>
        <v>0</v>
      </c>
      <c r="J48" s="24">
        <f t="shared" ref="J48:J61" si="14">IF(ISNUMBER(FIND(H48,I48)), 1, 0)</f>
        <v>0</v>
      </c>
      <c r="K48" s="39">
        <v>20</v>
      </c>
      <c r="L48" s="39">
        <f t="shared" si="10"/>
        <v>0</v>
      </c>
      <c r="M48" s="41" t="str">
        <f>VLOOKUP($B48,'Standards Crosswalk'!$A:$H,3,FALSE)</f>
        <v>CSC 9</v>
      </c>
      <c r="N48" s="41">
        <f>VLOOKUP($B48,'Standards Crosswalk'!$A:$H,4,FALSE)</f>
        <v>0</v>
      </c>
      <c r="O48" s="41" t="str">
        <f>VLOOKUP($B48,'Standards Crosswalk'!$A:$H,5,FALSE)</f>
        <v>13.1.1</v>
      </c>
      <c r="P48" s="41" t="str">
        <f>VLOOKUP($B48,'Standards Crosswalk'!$A:$H,6,FALSE)</f>
        <v>PR.DS-5</v>
      </c>
      <c r="Q48" s="41"/>
      <c r="R48" s="40">
        <f>VLOOKUP($B48,'Standards Crosswalk'!$A:$H,8,FALSE)</f>
        <v>0</v>
      </c>
    </row>
    <row r="49" spans="1:18">
      <c r="A49" s="35">
        <f t="shared" si="4"/>
        <v>48</v>
      </c>
      <c r="B49" s="20" t="s">
        <v>132</v>
      </c>
      <c r="C49" s="26" t="str">
        <f>VLOOKUP(B49,'HECVAT - Lite'!A:E,2,FALSE)</f>
        <v>Do you have a documented policy for firewall change requests?</v>
      </c>
      <c r="D49" s="27">
        <f>VLOOKUP(B49,'HECVAT - Lite'!A:E,4,FALSE)</f>
        <v>0</v>
      </c>
      <c r="E49" s="20" t="b">
        <f t="shared" si="0"/>
        <v>1</v>
      </c>
      <c r="F49" s="24">
        <v>1</v>
      </c>
      <c r="G49" s="21" t="s">
        <v>129</v>
      </c>
      <c r="H49" s="32" t="s">
        <v>339</v>
      </c>
      <c r="I49" s="27">
        <f>VLOOKUP(B49,'HECVAT - Lite'!$A$6:$C$316,3,FALSE)</f>
        <v>0</v>
      </c>
      <c r="J49" s="24">
        <f t="shared" si="14"/>
        <v>0</v>
      </c>
      <c r="K49" s="21">
        <v>40</v>
      </c>
      <c r="L49" s="21">
        <f t="shared" si="10"/>
        <v>0</v>
      </c>
      <c r="M49" s="34" t="str">
        <f>VLOOKUP($B49,'Standards Crosswalk'!$A:$H,3,FALSE)</f>
        <v>CSC 9</v>
      </c>
      <c r="N49" s="34">
        <f>VLOOKUP($B49,'Standards Crosswalk'!$A:$H,4,FALSE)</f>
        <v>0</v>
      </c>
      <c r="O49" s="34" t="str">
        <f>VLOOKUP($B49,'Standards Crosswalk'!$A:$H,5,FALSE)</f>
        <v>12.1.2</v>
      </c>
      <c r="P49" s="34" t="str">
        <f>VLOOKUP($B49,'Standards Crosswalk'!$A:$H,6,FALSE)</f>
        <v>PR.AC-5</v>
      </c>
      <c r="Q49" s="34">
        <f>VLOOKUP($B49,'Standards Crosswalk'!$A:$H,7,FALSE)</f>
        <v>0</v>
      </c>
      <c r="R49" s="34">
        <f>VLOOKUP($B49,'Standards Crosswalk'!$A:$H,8,FALSE)</f>
        <v>0</v>
      </c>
    </row>
    <row r="50" spans="1:18">
      <c r="A50" s="35">
        <f t="shared" si="4"/>
        <v>49</v>
      </c>
      <c r="B50" s="20" t="s">
        <v>134</v>
      </c>
      <c r="C50" s="26" t="str">
        <f>VLOOKUP(B50,'HECVAT - Lite'!A:E,2,FALSE)</f>
        <v>Are you employing any next-generation persistent threat (NGPT) monitoring?</v>
      </c>
      <c r="D50" s="27">
        <f>VLOOKUP(B50,'HECVAT - Lite'!A:E,4,FALSE)</f>
        <v>0</v>
      </c>
      <c r="E50" s="20" t="b">
        <f t="shared" si="0"/>
        <v>1</v>
      </c>
      <c r="F50" s="24">
        <v>1</v>
      </c>
      <c r="G50" s="21" t="s">
        <v>129</v>
      </c>
      <c r="H50" s="32" t="s">
        <v>339</v>
      </c>
      <c r="I50" s="27">
        <f>VLOOKUP(B50,'HECVAT - Lite'!$A$6:$C$316,3,FALSE)</f>
        <v>0</v>
      </c>
      <c r="J50" s="24">
        <f t="shared" si="14"/>
        <v>0</v>
      </c>
      <c r="K50" s="21">
        <v>40</v>
      </c>
      <c r="L50" s="21">
        <f t="shared" si="10"/>
        <v>0</v>
      </c>
      <c r="M50" s="34" t="str">
        <f>VLOOKUP($B50,'Standards Crosswalk'!$A:$H,3,FALSE)</f>
        <v>CSC 19</v>
      </c>
      <c r="N50" s="34">
        <f>VLOOKUP($B50,'Standards Crosswalk'!$A:$H,4,FALSE)</f>
        <v>0</v>
      </c>
      <c r="O50" s="34" t="str">
        <f>VLOOKUP($B50,'Standards Crosswalk'!$A:$H,5,FALSE)</f>
        <v>12.4.1</v>
      </c>
      <c r="P50" s="34">
        <f>VLOOKUP($B50,'Standards Crosswalk'!$A:$H,6,FALSE)</f>
        <v>0</v>
      </c>
      <c r="Q50" s="34" t="str">
        <f>VLOOKUP($B50,'Standards Crosswalk'!$A:$H,7,FALSE)</f>
        <v>3.6.1, 3.14.6, 3.14.7</v>
      </c>
      <c r="R50" s="34" t="str">
        <f>VLOOKUP($B50,'Standards Crosswalk'!$A:$H,8,FALSE)</f>
        <v>IR-2, IR-4, IR-9</v>
      </c>
    </row>
    <row r="51" spans="1:18">
      <c r="A51" s="35">
        <f t="shared" si="4"/>
        <v>50</v>
      </c>
      <c r="B51" s="20" t="s">
        <v>136</v>
      </c>
      <c r="C51" s="26" t="str">
        <f>VLOOKUP(B51,'HECVAT - Lite'!A:E,2,FALSE)</f>
        <v>Do you monitor for intrusions on a 24x7x365 basis?</v>
      </c>
      <c r="D51" s="27">
        <f>VLOOKUP(B51,'HECVAT - Lite'!A:E,4,FALSE)</f>
        <v>0</v>
      </c>
      <c r="E51" s="20" t="b">
        <f t="shared" si="0"/>
        <v>1</v>
      </c>
      <c r="F51" s="24">
        <v>1</v>
      </c>
      <c r="G51" s="21" t="s">
        <v>129</v>
      </c>
      <c r="H51" s="32" t="s">
        <v>339</v>
      </c>
      <c r="I51" s="27">
        <f>VLOOKUP(B51,'HECVAT - Lite'!$A$6:$C$316,3,FALSE)</f>
        <v>0</v>
      </c>
      <c r="J51" s="24">
        <f t="shared" si="14"/>
        <v>0</v>
      </c>
      <c r="K51" s="21">
        <v>40</v>
      </c>
      <c r="L51" s="21">
        <f t="shared" si="10"/>
        <v>0</v>
      </c>
      <c r="M51" s="34" t="str">
        <f>VLOOKUP($B51,'Standards Crosswalk'!$A:$H,3,FALSE)</f>
        <v>CSC 19</v>
      </c>
      <c r="N51" s="34">
        <f>VLOOKUP($B51,'Standards Crosswalk'!$A:$H,4,FALSE)</f>
        <v>0</v>
      </c>
      <c r="O51" s="34" t="str">
        <f>VLOOKUP($B51,'Standards Crosswalk'!$A:$H,5,FALSE)</f>
        <v>12.4.1</v>
      </c>
      <c r="P51" s="34" t="str">
        <f>VLOOKUP($B51,'Standards Crosswalk'!$A:$H,6,FALSE)</f>
        <v>DE.CM-1, DE.CM-2, DE.CM-7</v>
      </c>
      <c r="Q51" s="34" t="str">
        <f>VLOOKUP($B51,'Standards Crosswalk'!$A:$H,7,FALSE)</f>
        <v>3.6.1, 3.14.6, 3.14.7</v>
      </c>
      <c r="R51" s="34" t="str">
        <f>VLOOKUP($B51,'Standards Crosswalk'!$A:$H,8,FALSE)</f>
        <v>IR-2, IR-4, IR-10</v>
      </c>
    </row>
    <row r="52" spans="1:18" s="23" customFormat="1">
      <c r="A52" s="35">
        <f t="shared" si="4"/>
        <v>51</v>
      </c>
      <c r="B52" s="22" t="s">
        <v>140</v>
      </c>
      <c r="C52" s="25" t="str">
        <f>VLOOKUP(B52,'HECVAT - Lite'!A:E,2,FALSE)</f>
        <v>Does your organization have physical security controls and policies in place?</v>
      </c>
      <c r="D52" s="27">
        <f>VLOOKUP(B52,'HECVAT - Lite'!A:E,4,FALSE)</f>
        <v>0</v>
      </c>
      <c r="E52" s="20" t="b">
        <f t="shared" si="0"/>
        <v>1</v>
      </c>
      <c r="F52" s="23">
        <v>1</v>
      </c>
      <c r="G52" s="23" t="s">
        <v>139</v>
      </c>
      <c r="H52" s="31" t="s">
        <v>339</v>
      </c>
      <c r="I52" s="30">
        <f>VLOOKUP(B52,'HECVAT - Lite'!$A$6:$C$316,3,FALSE)</f>
        <v>0</v>
      </c>
      <c r="J52" s="23">
        <f t="shared" si="14"/>
        <v>0</v>
      </c>
      <c r="K52" s="23">
        <v>40</v>
      </c>
      <c r="L52" s="23">
        <f t="shared" si="10"/>
        <v>0</v>
      </c>
      <c r="M52" s="41" t="str">
        <f>VLOOKUP($B52,'Standards Crosswalk'!$A:$H,3,FALSE)</f>
        <v>CSC 3</v>
      </c>
      <c r="N52" s="41">
        <f>VLOOKUP($B52,'Standards Crosswalk'!$A:$H,4,FALSE)</f>
        <v>0</v>
      </c>
      <c r="O52" s="41" t="str">
        <f>VLOOKUP($B52,'Standards Crosswalk'!$A:$H,5,FALSE)</f>
        <v>11.1.1</v>
      </c>
      <c r="P52" s="41" t="str">
        <f>VLOOKUP($B52,'Standards Crosswalk'!$A:$H,6,FALSE)</f>
        <v>PR.AC-2, PR.AT-5, PR.IP-5, DE.CM-2</v>
      </c>
      <c r="Q52" s="41" t="str">
        <f>VLOOKUP($B52,'Standards Crosswalk'!$A:$H,7,FALSE)</f>
        <v>3.8.2, 3.10.1, 3.10.2, 3.10.5, 3.10.6, 3.12.1</v>
      </c>
      <c r="R52" s="41" t="str">
        <f>VLOOKUP($B52,'Standards Crosswalk'!$A:$H,8,FALSE)</f>
        <v>MP-4, PE-2, PE-5, PE-6, PE-17</v>
      </c>
    </row>
    <row r="53" spans="1:18">
      <c r="A53" s="35">
        <f t="shared" si="4"/>
        <v>52</v>
      </c>
      <c r="B53" s="20" t="s">
        <v>142</v>
      </c>
      <c r="C53" s="26" t="str">
        <f>VLOOKUP(B53,'HECVAT - Lite'!A:E,2,FALSE)</f>
        <v>Are employees allowed to take home customer data in any form?</v>
      </c>
      <c r="D53" s="27">
        <f>VLOOKUP(B53,'HECVAT - Lite'!A:E,4,FALSE)</f>
        <v>0</v>
      </c>
      <c r="E53" s="20" t="b">
        <f t="shared" si="0"/>
        <v>1</v>
      </c>
      <c r="F53" s="21">
        <v>1</v>
      </c>
      <c r="G53" s="21" t="s">
        <v>139</v>
      </c>
      <c r="H53" s="33" t="s">
        <v>340</v>
      </c>
      <c r="I53" s="27">
        <f>VLOOKUP(B53,'HECVAT - Lite'!$A$6:$C$316,3,FALSE)</f>
        <v>0</v>
      </c>
      <c r="J53" s="24">
        <f t="shared" si="14"/>
        <v>0</v>
      </c>
      <c r="K53" s="21">
        <v>40</v>
      </c>
      <c r="L53" s="21">
        <f t="shared" si="10"/>
        <v>0</v>
      </c>
      <c r="M53" s="34" t="str">
        <f>VLOOKUP($B53,'Standards Crosswalk'!$A:$H,3,FALSE)</f>
        <v>CSC 13</v>
      </c>
      <c r="N53" s="34">
        <f>VLOOKUP($B53,'Standards Crosswalk'!$A:$H,4,FALSE)</f>
        <v>0</v>
      </c>
      <c r="O53" s="34" t="str">
        <f>VLOOKUP($B53,'Standards Crosswalk'!$A:$H,5,FALSE)</f>
        <v>8.2.3</v>
      </c>
      <c r="P53" s="34" t="str">
        <f>VLOOKUP($B53,'Standards Crosswalk'!$A:$H,6,FALSE)</f>
        <v>PR.AC-2, PR.AC-4, PR.DS-1, PR.DS-3, PR.DS-5</v>
      </c>
      <c r="Q53" s="34" t="str">
        <f>VLOOKUP($B53,'Standards Crosswalk'!$A:$H,7,FALSE)</f>
        <v>3.8.1, 3.8.5, 3.8.7</v>
      </c>
      <c r="R53" s="34" t="str">
        <f>VLOOKUP($B53,'Standards Crosswalk'!$A:$H,8,FALSE)</f>
        <v>MP-2, MP-5, MP-7</v>
      </c>
    </row>
    <row r="54" spans="1:18" s="23" customFormat="1">
      <c r="A54" s="35">
        <f t="shared" si="4"/>
        <v>53</v>
      </c>
      <c r="B54" s="22" t="s">
        <v>146</v>
      </c>
      <c r="C54" s="25" t="str">
        <f>VLOOKUP(B54,'HECVAT - Lite'!A:E,2,FALSE)</f>
        <v>Can you share the organization chart, mission statement, and policies for your information security unit?</v>
      </c>
      <c r="D54" s="27">
        <f>VLOOKUP(B54,'HECVAT - Lite'!A:E,4,FALSE)</f>
        <v>0</v>
      </c>
      <c r="E54" s="20" t="b">
        <f t="shared" si="0"/>
        <v>1</v>
      </c>
      <c r="F54" s="23">
        <v>1</v>
      </c>
      <c r="G54" s="23" t="s">
        <v>425</v>
      </c>
      <c r="H54" s="31" t="s">
        <v>339</v>
      </c>
      <c r="I54" s="30">
        <f>VLOOKUP(B54,'HECVAT - Lite'!$A$6:$C$316,3,FALSE)</f>
        <v>0</v>
      </c>
      <c r="J54" s="23">
        <f t="shared" si="14"/>
        <v>0</v>
      </c>
      <c r="K54" s="23">
        <v>40</v>
      </c>
      <c r="L54" s="23">
        <f t="shared" si="10"/>
        <v>0</v>
      </c>
      <c r="M54" s="41">
        <f>VLOOKUP($B54,'Standards Crosswalk'!$A:$H,3,FALSE)</f>
        <v>0</v>
      </c>
      <c r="N54" s="41">
        <f>VLOOKUP($B54,'Standards Crosswalk'!$A:$H,4,FALSE)</f>
        <v>0</v>
      </c>
      <c r="O54" s="41" t="str">
        <f>VLOOKUP($B54,'Standards Crosswalk'!$A:$H,5,FALSE)</f>
        <v>5.1.1</v>
      </c>
      <c r="P54" s="41" t="str">
        <f>VLOOKUP($B54,'Standards Crosswalk'!$A:$H,6,FALSE)</f>
        <v>ID.GV-2</v>
      </c>
      <c r="Q54" s="41" t="str">
        <f>VLOOKUP($B54,'Standards Crosswalk'!$A:$H,7,FALSE)</f>
        <v>3.9.1, 3.9.2</v>
      </c>
      <c r="R54" s="41" t="str">
        <f>VLOOKUP($B54,'Standards Crosswalk'!$A:$H,8,FALSE)</f>
        <v>PM-2, PM-10, SI-5, CA-5, PM-1</v>
      </c>
    </row>
    <row r="55" spans="1:18">
      <c r="A55" s="35">
        <f t="shared" si="4"/>
        <v>54</v>
      </c>
      <c r="B55" s="20" t="s">
        <v>148</v>
      </c>
      <c r="C55" s="26" t="str">
        <f>VLOOKUP(B55,'HECVAT - Lite'!A:E,2,FALSE)</f>
        <v>Are information security principles designed into the product lifecycle?</v>
      </c>
      <c r="D55" s="27">
        <f>VLOOKUP(B55,'HECVAT - Lite'!A:E,4,FALSE)</f>
        <v>0</v>
      </c>
      <c r="E55" s="20" t="b">
        <f t="shared" si="0"/>
        <v>1</v>
      </c>
      <c r="F55" s="21">
        <v>1</v>
      </c>
      <c r="G55" s="24" t="s">
        <v>425</v>
      </c>
      <c r="H55" s="32" t="s">
        <v>339</v>
      </c>
      <c r="I55" s="27">
        <f>VLOOKUP(B55,'HECVAT - Lite'!$A$6:$C$316,3,FALSE)</f>
        <v>0</v>
      </c>
      <c r="J55" s="21">
        <f t="shared" si="14"/>
        <v>0</v>
      </c>
      <c r="K55" s="21">
        <v>40</v>
      </c>
      <c r="L55" s="21">
        <f t="shared" si="10"/>
        <v>0</v>
      </c>
      <c r="M55" s="34" t="str">
        <f>VLOOKUP($B55,'Standards Crosswalk'!$A:$H,3,FALSE)</f>
        <v>CSC 4</v>
      </c>
      <c r="N55" s="34">
        <f>VLOOKUP($B55,'Standards Crosswalk'!$A:$H,4,FALSE)</f>
        <v>0</v>
      </c>
      <c r="O55" s="34" t="str">
        <f>VLOOKUP($B55,'Standards Crosswalk'!$A:$H,5,FALSE)</f>
        <v>14.2.1</v>
      </c>
      <c r="P55" s="34" t="str">
        <f>VLOOKUP($B55,'Standards Crosswalk'!$A:$H,6,FALSE)</f>
        <v>PR.IP-2</v>
      </c>
      <c r="Q55" s="34" t="str">
        <f>VLOOKUP($B55,'Standards Crosswalk'!$A:$H,7,FALSE)</f>
        <v>3.13.2</v>
      </c>
      <c r="R55" s="34" t="str">
        <f>VLOOKUP($B55,'Standards Crosswalk'!$A:$H,8,FALSE)</f>
        <v>CA-5, CM-3, PM-1, SA-15, SA-3, SA-8, SC-2</v>
      </c>
    </row>
    <row r="56" spans="1:18">
      <c r="A56" s="35">
        <f t="shared" si="4"/>
        <v>55</v>
      </c>
      <c r="B56" s="20" t="s">
        <v>150</v>
      </c>
      <c r="C56" s="26" t="str">
        <f>VLOOKUP(B56,'HECVAT - Lite'!A:E,2,FALSE)</f>
        <v>Do you have a formal incident response plan?</v>
      </c>
      <c r="D56" s="27">
        <f>VLOOKUP(B56,'HECVAT - Lite'!A:E,4,FALSE)</f>
        <v>0</v>
      </c>
      <c r="E56" s="20" t="b">
        <f t="shared" si="0"/>
        <v>1</v>
      </c>
      <c r="F56" s="21">
        <v>1</v>
      </c>
      <c r="G56" s="24" t="s">
        <v>425</v>
      </c>
      <c r="H56" s="32" t="s">
        <v>339</v>
      </c>
      <c r="I56" s="27">
        <f>VLOOKUP(B56,'HECVAT - Lite'!$A$6:$C$316,3,FALSE)</f>
        <v>0</v>
      </c>
      <c r="J56" s="21">
        <f t="shared" si="14"/>
        <v>0</v>
      </c>
      <c r="K56" s="21">
        <v>40</v>
      </c>
      <c r="L56" s="21">
        <f t="shared" si="10"/>
        <v>0</v>
      </c>
      <c r="M56" s="34" t="str">
        <f>VLOOKUP($B56,'Standards Crosswalk'!$A:$H,3,FALSE)</f>
        <v>CSC 19</v>
      </c>
      <c r="N56" s="34">
        <f>VLOOKUP($B56,'Standards Crosswalk'!$A:$H,4,FALSE)</f>
        <v>0</v>
      </c>
      <c r="O56" s="34" t="str">
        <f>VLOOKUP($B56,'Standards Crosswalk'!$A:$H,5,FALSE)</f>
        <v>16.1.5</v>
      </c>
      <c r="P56" s="34" t="str">
        <f>VLOOKUP($B56,'Standards Crosswalk'!$A:$H,6,FALSE)</f>
        <v>PR.IP-9</v>
      </c>
      <c r="Q56" s="34" t="str">
        <f>VLOOKUP($B56,'Standards Crosswalk'!$A:$H,7,FALSE)</f>
        <v>3.6.1, 3.12.2</v>
      </c>
      <c r="R56" s="34" t="str">
        <f>VLOOKUP($B56,'Standards Crosswalk'!$A:$H,8,FALSE)</f>
        <v>CA-5, PM-1, IR-4, IR-5, IR-7, IR-8</v>
      </c>
    </row>
    <row r="57" spans="1:18">
      <c r="A57" s="35">
        <f t="shared" si="4"/>
        <v>56</v>
      </c>
      <c r="B57" s="20" t="s">
        <v>152</v>
      </c>
      <c r="C57" s="26" t="str">
        <f>VLOOKUP(B57,'HECVAT - Lite'!A:E,2,FALSE)</f>
        <v>Do you have a documented information security policy?</v>
      </c>
      <c r="D57" s="27">
        <f>VLOOKUP(B57,'HECVAT - Lite'!A:E,4,FALSE)</f>
        <v>0</v>
      </c>
      <c r="E57" s="20" t="b">
        <f t="shared" si="0"/>
        <v>1</v>
      </c>
      <c r="F57" s="21">
        <v>1</v>
      </c>
      <c r="G57" s="24" t="s">
        <v>425</v>
      </c>
      <c r="H57" s="32" t="s">
        <v>339</v>
      </c>
      <c r="I57" s="27">
        <f>VLOOKUP(B57,'HECVAT - Lite'!$A$6:$C$316,3,FALSE)</f>
        <v>0</v>
      </c>
      <c r="J57" s="21">
        <f t="shared" si="14"/>
        <v>0</v>
      </c>
      <c r="K57" s="21">
        <v>40</v>
      </c>
      <c r="L57" s="21">
        <f t="shared" si="10"/>
        <v>0</v>
      </c>
      <c r="M57" s="34" t="str">
        <f>VLOOKUP($B57,'Standards Crosswalk'!$A:$H,3,FALSE)</f>
        <v>CSC 17</v>
      </c>
      <c r="N57" s="34" t="str">
        <f>VLOOKUP($B57,'Standards Crosswalk'!$A:$H,4,FALSE)</f>
        <v>§164.308(a)(1)(i)</v>
      </c>
      <c r="O57" s="34" t="str">
        <f>VLOOKUP($B57,'Standards Crosswalk'!$A:$H,5,FALSE)</f>
        <v>5.1.1</v>
      </c>
      <c r="P57" s="34" t="str">
        <f>VLOOKUP($B57,'Standards Crosswalk'!$A:$H,6,FALSE)</f>
        <v>ID.GV-3</v>
      </c>
      <c r="Q57" s="34">
        <f>VLOOKUP($B57,'Standards Crosswalk'!$A:$H,7,FALSE)</f>
        <v>0</v>
      </c>
      <c r="R57" s="34" t="str">
        <f>VLOOKUP($B57,'Standards Crosswalk'!$A:$H,8,FALSE)</f>
        <v>CA-5, PM-1</v>
      </c>
    </row>
    <row r="58" spans="1:18" s="23" customFormat="1">
      <c r="A58" s="35">
        <f t="shared" si="4"/>
        <v>57</v>
      </c>
      <c r="B58" s="22" t="s">
        <v>155</v>
      </c>
      <c r="C58" s="25" t="str">
        <f>VLOOKUP(B58,'HECVAT - Lite'!A:E,2,FALSE)</f>
        <v>Are systems that support this service managed via a separate management network?</v>
      </c>
      <c r="D58" s="27">
        <f>VLOOKUP(B58,'HECVAT - Lite'!A:E,4,FALSE)</f>
        <v>0</v>
      </c>
      <c r="E58" s="20" t="b">
        <f t="shared" si="0"/>
        <v>0</v>
      </c>
      <c r="F58" s="23">
        <v>1</v>
      </c>
      <c r="G58" s="23" t="s">
        <v>154</v>
      </c>
      <c r="H58" s="31" t="s">
        <v>339</v>
      </c>
      <c r="I58" s="30">
        <f>VLOOKUP(B58,'HECVAT - Lite'!$A$6:$C$316,3,FALSE)</f>
        <v>0</v>
      </c>
      <c r="J58" s="23">
        <f t="shared" si="14"/>
        <v>0</v>
      </c>
      <c r="K58" s="23">
        <v>15</v>
      </c>
      <c r="L58" s="23">
        <f t="shared" si="10"/>
        <v>0</v>
      </c>
      <c r="M58" s="41" t="str">
        <f>VLOOKUP($B58,'Standards Crosswalk'!$A:$H,3,FALSE)</f>
        <v>CSC 12</v>
      </c>
      <c r="N58" s="41">
        <f>VLOOKUP($B58,'Standards Crosswalk'!$A:$H,4,FALSE)</f>
        <v>0</v>
      </c>
      <c r="O58" s="41" t="str">
        <f>VLOOKUP($B58,'Standards Crosswalk'!$A:$H,5,FALSE)</f>
        <v>13.1.1</v>
      </c>
      <c r="P58" s="41" t="str">
        <f>VLOOKUP($B58,'Standards Crosswalk'!$A:$H,6,FALSE)</f>
        <v>PR.PT-4</v>
      </c>
      <c r="Q58" s="41" t="str">
        <f>VLOOKUP($B58,'Standards Crosswalk'!$A:$H,7,FALSE)</f>
        <v>3.1.3</v>
      </c>
      <c r="R58" s="41" t="str">
        <f>VLOOKUP($B58,'Standards Crosswalk'!$A:$H,8,FALSE)</f>
        <v>AC-4</v>
      </c>
    </row>
    <row r="59" spans="1:18">
      <c r="A59" s="35">
        <f t="shared" si="4"/>
        <v>58</v>
      </c>
      <c r="B59" s="20" t="s">
        <v>158</v>
      </c>
      <c r="C59" s="26" t="str">
        <f>VLOOKUP(B59,'HECVAT - Lite'!A:E,2,FALSE)</f>
        <v>Do you have a systems management and configuration strategy that encompasses servers, appliances, and mobile devices (company and employee owned)?</v>
      </c>
      <c r="D59" s="27">
        <f>VLOOKUP(B59,'HECVAT - Lite'!A:E,4,FALSE)</f>
        <v>0</v>
      </c>
      <c r="E59" s="20" t="b">
        <f t="shared" si="0"/>
        <v>0</v>
      </c>
      <c r="F59" s="21">
        <v>1</v>
      </c>
      <c r="G59" s="21" t="s">
        <v>154</v>
      </c>
      <c r="H59" s="32" t="s">
        <v>339</v>
      </c>
      <c r="I59" s="148">
        <f>VLOOKUP(B59,'HECVAT - Lite'!$A$6:$C$316,3,FALSE)</f>
        <v>0</v>
      </c>
      <c r="J59" s="21">
        <f t="shared" si="14"/>
        <v>0</v>
      </c>
      <c r="K59" s="21">
        <v>15</v>
      </c>
      <c r="L59" s="21">
        <f t="shared" si="10"/>
        <v>0</v>
      </c>
      <c r="M59" s="34" t="str">
        <f>VLOOKUP($B59,'Standards Crosswalk'!$A:$H,3,FALSE)</f>
        <v>CSC 3</v>
      </c>
      <c r="N59" s="34">
        <f>VLOOKUP($B59,'Standards Crosswalk'!$A:$H,4,FALSE)</f>
        <v>0</v>
      </c>
      <c r="O59" s="34" t="str">
        <f>VLOOKUP($B59,'Standards Crosswalk'!$A:$H,5,FALSE)</f>
        <v>12.1.1</v>
      </c>
      <c r="P59" s="34" t="str">
        <f>VLOOKUP($B59,'Standards Crosswalk'!$A:$H,6,FALSE)</f>
        <v>PR.IP-1, PR.IP-2</v>
      </c>
      <c r="Q59" s="34" t="str">
        <f>VLOOKUP($B59,'Standards Crosswalk'!$A:$H,7,FALSE)</f>
        <v>3.1.18, 3.7.1, 3.13.13</v>
      </c>
      <c r="R59" s="34" t="str">
        <f>VLOOKUP($B59,'Standards Crosswalk'!$A:$H,8,FALSE)</f>
        <v>CM-2, CM-6, CM-3, AC-19, MA-2</v>
      </c>
    </row>
    <row r="60" spans="1:18" s="23" customFormat="1">
      <c r="A60" s="35">
        <f t="shared" si="4"/>
        <v>59</v>
      </c>
      <c r="B60" s="22" t="s">
        <v>161</v>
      </c>
      <c r="C60" s="25" t="str">
        <f>VLOOKUP(B60,'HECVAT - Lite'!A:E,2,FALSE)</f>
        <v>Have your systems and applications had a third party security assessment completed in the last year?</v>
      </c>
      <c r="D60" s="27">
        <f>VLOOKUP(B60,'HECVAT - Lite'!A:E,4,FALSE)</f>
        <v>0</v>
      </c>
      <c r="E60" s="20" t="b">
        <f t="shared" si="0"/>
        <v>1</v>
      </c>
      <c r="F60" s="23">
        <v>1</v>
      </c>
      <c r="G60" s="23" t="s">
        <v>160</v>
      </c>
      <c r="H60" s="31" t="s">
        <v>339</v>
      </c>
      <c r="I60" s="27">
        <f>VLOOKUP(B60,'HECVAT - Lite'!$A$6:$C$316,3,FALSE)</f>
        <v>0</v>
      </c>
      <c r="J60" s="23">
        <f t="shared" si="14"/>
        <v>0</v>
      </c>
      <c r="K60" s="23">
        <v>40</v>
      </c>
      <c r="L60" s="23">
        <f t="shared" si="10"/>
        <v>0</v>
      </c>
      <c r="M60" s="41" t="str">
        <f>VLOOKUP($B60,'Standards Crosswalk'!$A:$H,3,FALSE)</f>
        <v>CSC 4</v>
      </c>
      <c r="N60" s="41">
        <f>VLOOKUP($B60,'Standards Crosswalk'!$A:$H,4,FALSE)</f>
        <v>0</v>
      </c>
      <c r="O60" s="41" t="str">
        <f>VLOOKUP($B60,'Standards Crosswalk'!$A:$H,5,FALSE)</f>
        <v>12.6.1</v>
      </c>
      <c r="P60" s="41" t="str">
        <f>VLOOKUP($B60,'Standards Crosswalk'!$A:$H,6,FALSE)</f>
        <v>DE.CM-8</v>
      </c>
      <c r="Q60" s="41" t="str">
        <f>VLOOKUP($B60,'Standards Crosswalk'!$A:$H,7,FALSE)</f>
        <v>3.11.1, 3.11.2, 3.11.3</v>
      </c>
      <c r="R60" s="41" t="str">
        <f>VLOOKUP($B60,'Standards Crosswalk'!$A:$H,8,FALSE)</f>
        <v>SI-2</v>
      </c>
    </row>
    <row r="61" spans="1:18">
      <c r="A61" s="35">
        <f t="shared" si="4"/>
        <v>60</v>
      </c>
      <c r="B61" s="20" t="s">
        <v>163</v>
      </c>
      <c r="C61" s="26" t="str">
        <f>VLOOKUP(B61,'HECVAT - Lite'!A:E,2,FALSE)</f>
        <v xml:space="preserve">Are your systems and applications scanned for vulnerabilities [that are remediated] prior to new releases?                            </v>
      </c>
      <c r="D61" s="27">
        <f>VLOOKUP(B61,'HECVAT - Lite'!A:E,4,FALSE)</f>
        <v>0</v>
      </c>
      <c r="E61" s="20" t="b">
        <f t="shared" si="0"/>
        <v>1</v>
      </c>
      <c r="F61" s="21">
        <v>1</v>
      </c>
      <c r="G61" s="21" t="s">
        <v>160</v>
      </c>
      <c r="H61" s="32" t="s">
        <v>339</v>
      </c>
      <c r="I61" s="27">
        <f>VLOOKUP(B61,'HECVAT - Lite'!$A$6:$C$316,3,FALSE)</f>
        <v>0</v>
      </c>
      <c r="J61" s="21">
        <f t="shared" si="14"/>
        <v>0</v>
      </c>
      <c r="K61" s="21">
        <v>40</v>
      </c>
      <c r="L61" s="21">
        <f t="shared" si="10"/>
        <v>0</v>
      </c>
      <c r="M61" s="34" t="str">
        <f>VLOOKUP($B61,'Standards Crosswalk'!$A:$H,3,FALSE)</f>
        <v>CSC 4</v>
      </c>
      <c r="N61" s="34">
        <f>VLOOKUP($B61,'Standards Crosswalk'!$A:$H,4,FALSE)</f>
        <v>0</v>
      </c>
      <c r="O61" s="34">
        <f>VLOOKUP($B61,'Standards Crosswalk'!$A:$H,5,FALSE)</f>
        <v>0</v>
      </c>
      <c r="P61" s="34" t="str">
        <f>VLOOKUP($B61,'Standards Crosswalk'!$A:$H,6,FALSE)</f>
        <v>DE.CM-8</v>
      </c>
      <c r="Q61" s="34" t="str">
        <f>VLOOKUP($B61,'Standards Crosswalk'!$A:$H,7,FALSE)</f>
        <v>3.11.1, 3.11.2, 3.11.3</v>
      </c>
      <c r="R61" s="34" t="str">
        <f>VLOOKUP($B61,'Standards Crosswalk'!$A:$H,8,FALSE)</f>
        <v>SI-2</v>
      </c>
    </row>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C1000"/>
  <sheetViews>
    <sheetView workbookViewId="0">
      <selection activeCell="I34" sqref="I34"/>
    </sheetView>
  </sheetViews>
  <sheetFormatPr defaultColWidth="11.2109375" defaultRowHeight="15.05" customHeight="1"/>
  <cols>
    <col min="1" max="1" width="37" customWidth="1"/>
    <col min="2" max="6" width="11.2109375" customWidth="1"/>
  </cols>
  <sheetData>
    <row r="1" spans="1:1" ht="14.55">
      <c r="A1" s="12" t="s">
        <v>337</v>
      </c>
    </row>
    <row r="3" spans="1:1" ht="14.55">
      <c r="A3" s="12" t="s">
        <v>338</v>
      </c>
    </row>
    <row r="4" spans="1:1" ht="14.55">
      <c r="A4" t="s">
        <v>339</v>
      </c>
    </row>
    <row r="5" spans="1:1" ht="14.55">
      <c r="A5" t="s">
        <v>340</v>
      </c>
    </row>
    <row r="6" spans="1:1" ht="14.55">
      <c r="A6" t="s">
        <v>341</v>
      </c>
    </row>
    <row r="8" spans="1:1" ht="14.55">
      <c r="A8" s="12" t="s">
        <v>342</v>
      </c>
    </row>
    <row r="9" spans="1:1" ht="14.55">
      <c r="A9" t="s">
        <v>343</v>
      </c>
    </row>
    <row r="10" spans="1:1" ht="14.55">
      <c r="A10" t="s">
        <v>344</v>
      </c>
    </row>
    <row r="11" spans="1:1" ht="14.55">
      <c r="A11" t="s">
        <v>345</v>
      </c>
    </row>
    <row r="12" spans="1:1" ht="14.55">
      <c r="A12" t="s">
        <v>346</v>
      </c>
    </row>
    <row r="14" spans="1:1" ht="14.55">
      <c r="A14" s="12" t="s">
        <v>347</v>
      </c>
    </row>
    <row r="15" spans="1:1" ht="14.55">
      <c r="A15" t="s">
        <v>348</v>
      </c>
    </row>
    <row r="16" spans="1:1" ht="14.55">
      <c r="A16" t="s">
        <v>349</v>
      </c>
    </row>
    <row r="17" spans="1:1" ht="14.55">
      <c r="A17" t="s">
        <v>350</v>
      </c>
    </row>
    <row r="18" spans="1:1" ht="14.55">
      <c r="A18" t="s">
        <v>351</v>
      </c>
    </row>
    <row r="19" spans="1:1" ht="14.55">
      <c r="A19" t="s">
        <v>346</v>
      </c>
    </row>
    <row r="21" spans="1:1" ht="15.75" customHeight="1">
      <c r="A21" s="12" t="s">
        <v>352</v>
      </c>
    </row>
    <row r="22" spans="1:1" ht="15.75" customHeight="1">
      <c r="A22" t="s">
        <v>353</v>
      </c>
    </row>
    <row r="23" spans="1:1" ht="15.75" customHeight="1">
      <c r="A23" t="s">
        <v>354</v>
      </c>
    </row>
    <row r="24" spans="1:1" ht="15.75" customHeight="1"/>
    <row r="25" spans="1:1" ht="15.75" customHeight="1">
      <c r="A25" s="12" t="s">
        <v>355</v>
      </c>
    </row>
    <row r="26" spans="1:1" ht="15.75" customHeight="1">
      <c r="A26" t="s">
        <v>356</v>
      </c>
    </row>
    <row r="27" spans="1:1" ht="15.75" customHeight="1">
      <c r="A27" t="s">
        <v>357</v>
      </c>
    </row>
    <row r="28" spans="1:1" ht="15.75" customHeight="1"/>
    <row r="29" spans="1:1" ht="15.75" customHeight="1">
      <c r="A29" s="12" t="s">
        <v>358</v>
      </c>
    </row>
    <row r="30" spans="1:1" ht="15.75" customHeight="1">
      <c r="A30" t="s">
        <v>359</v>
      </c>
    </row>
    <row r="31" spans="1:1" ht="15.75" customHeight="1">
      <c r="A31" t="s">
        <v>360</v>
      </c>
    </row>
    <row r="32" spans="1:1" ht="15.75" customHeight="1"/>
    <row r="33" spans="1:1" ht="15.75" customHeight="1">
      <c r="A33" s="12" t="s">
        <v>361</v>
      </c>
    </row>
    <row r="34" spans="1:1" ht="15.75" customHeight="1">
      <c r="A34" t="s">
        <v>362</v>
      </c>
    </row>
    <row r="35" spans="1:1" ht="15.75" customHeight="1">
      <c r="A35" t="s">
        <v>33</v>
      </c>
    </row>
    <row r="36" spans="1:1" ht="15.75" customHeight="1"/>
    <row r="37" spans="1:1" ht="15.75" customHeight="1">
      <c r="A37" s="12" t="s">
        <v>363</v>
      </c>
    </row>
    <row r="38" spans="1:1" ht="15.75" customHeight="1">
      <c r="A38" t="s">
        <v>32</v>
      </c>
    </row>
    <row r="39" spans="1:1" ht="15.75" customHeight="1">
      <c r="A39" t="s">
        <v>364</v>
      </c>
    </row>
    <row r="40" spans="1:1" ht="15.75" customHeight="1"/>
    <row r="41" spans="1:1" ht="15.75" customHeight="1">
      <c r="A41" s="12" t="s">
        <v>365</v>
      </c>
    </row>
    <row r="42" spans="1:1" ht="15.75" customHeight="1">
      <c r="A42" t="s">
        <v>366</v>
      </c>
    </row>
    <row r="43" spans="1:1" ht="15.75" customHeight="1">
      <c r="A43" t="s">
        <v>367</v>
      </c>
    </row>
    <row r="44" spans="1:1" ht="15.75" customHeight="1">
      <c r="A44" t="s">
        <v>368</v>
      </c>
    </row>
    <row r="45" spans="1:1" ht="15.75" customHeight="1">
      <c r="A45" t="s">
        <v>369</v>
      </c>
    </row>
    <row r="46" spans="1:1" ht="15.75" customHeight="1">
      <c r="A46" t="s">
        <v>341</v>
      </c>
    </row>
    <row r="47" spans="1:1" ht="15.75" customHeight="1"/>
    <row r="48" spans="1:1" ht="15.75" customHeight="1">
      <c r="A48" s="16" t="s">
        <v>382</v>
      </c>
    </row>
    <row r="49" spans="1:3" ht="15.75" customHeight="1">
      <c r="A49" s="15" t="s">
        <v>385</v>
      </c>
    </row>
    <row r="50" spans="1:3" ht="15.75" customHeight="1">
      <c r="A50" s="15" t="s">
        <v>384</v>
      </c>
    </row>
    <row r="51" spans="1:3" ht="15.75" customHeight="1">
      <c r="A51" s="15" t="s">
        <v>383</v>
      </c>
    </row>
    <row r="52" spans="1:3" ht="15.75" customHeight="1"/>
    <row r="53" spans="1:3" ht="15.75" customHeight="1">
      <c r="A53" s="16" t="s">
        <v>388</v>
      </c>
    </row>
    <row r="54" spans="1:3" ht="15.75" customHeight="1">
      <c r="A54" s="15" t="s">
        <v>389</v>
      </c>
    </row>
    <row r="55" spans="1:3" ht="15.75" customHeight="1">
      <c r="A55" s="15" t="s">
        <v>390</v>
      </c>
    </row>
    <row r="56" spans="1:3" ht="15.75" customHeight="1">
      <c r="A56" s="15" t="s">
        <v>391</v>
      </c>
    </row>
    <row r="57" spans="1:3" ht="15.75" customHeight="1"/>
    <row r="58" spans="1:3" ht="15.75" customHeight="1">
      <c r="A58" s="12" t="s">
        <v>1124</v>
      </c>
    </row>
    <row r="59" spans="1:3" ht="15.75" customHeight="1">
      <c r="A59" s="15" t="s">
        <v>165</v>
      </c>
      <c r="B59" s="2">
        <v>4</v>
      </c>
      <c r="C59" s="10"/>
    </row>
    <row r="60" spans="1:3" ht="15.75" customHeight="1">
      <c r="A60" s="15" t="s">
        <v>166</v>
      </c>
      <c r="B60" s="2">
        <v>5</v>
      </c>
      <c r="C60" s="10"/>
    </row>
    <row r="61" spans="1:3" ht="15.75" customHeight="1">
      <c r="A61" s="15" t="s">
        <v>167</v>
      </c>
      <c r="B61" s="2">
        <v>6</v>
      </c>
      <c r="C61" s="10"/>
    </row>
    <row r="62" spans="1:3" ht="15.75" customHeight="1">
      <c r="A62" s="15" t="s">
        <v>168</v>
      </c>
      <c r="B62" s="2">
        <v>7</v>
      </c>
      <c r="C62" s="10"/>
    </row>
    <row r="63" spans="1:3" ht="15.75" customHeight="1">
      <c r="A63" s="15" t="s">
        <v>169</v>
      </c>
      <c r="B63" s="2">
        <v>8</v>
      </c>
      <c r="C63" s="10"/>
    </row>
    <row r="64" spans="1:3" ht="15.75" customHeight="1">
      <c r="A64" s="15" t="s">
        <v>170</v>
      </c>
      <c r="B64" s="2">
        <v>9</v>
      </c>
      <c r="C64" s="10"/>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workbookViewId="0">
      <selection activeCell="A100" sqref="A100"/>
    </sheetView>
  </sheetViews>
  <sheetFormatPr defaultColWidth="6.5703125" defaultRowHeight="12.9"/>
  <cols>
    <col min="1" max="16384" width="6.5703125" style="22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Z1004"/>
  <sheetViews>
    <sheetView topLeftCell="A22" workbookViewId="0">
      <selection activeCell="C29" sqref="C29"/>
    </sheetView>
  </sheetViews>
  <sheetFormatPr defaultColWidth="11.2109375" defaultRowHeight="15.05" customHeight="1"/>
  <cols>
    <col min="1" max="1" width="10.5" customWidth="1"/>
    <col min="2" max="2" width="10.5" style="75" customWidth="1"/>
    <col min="3" max="3" width="99.5" customWidth="1"/>
    <col min="4" max="26" width="10.5" customWidth="1"/>
  </cols>
  <sheetData>
    <row r="1" spans="1:26" s="5" customFormat="1" ht="36" customHeight="1">
      <c r="A1" s="343" t="s">
        <v>1776</v>
      </c>
      <c r="B1" s="344"/>
      <c r="C1" s="345"/>
      <c r="D1" s="122"/>
      <c r="E1" s="122"/>
      <c r="F1" s="122"/>
      <c r="G1" s="122"/>
      <c r="H1" s="122"/>
      <c r="I1" s="6"/>
      <c r="J1" s="2"/>
      <c r="K1" s="2"/>
      <c r="L1" s="2"/>
      <c r="M1" s="2"/>
      <c r="N1" s="2"/>
      <c r="O1" s="2"/>
      <c r="P1" s="2"/>
      <c r="Q1" s="2"/>
      <c r="R1" s="2"/>
      <c r="S1" s="2"/>
      <c r="T1" s="2"/>
      <c r="U1" s="2"/>
      <c r="V1" s="2"/>
      <c r="W1" s="2"/>
      <c r="X1" s="2"/>
      <c r="Y1" s="2"/>
      <c r="Z1" s="2"/>
    </row>
    <row r="2" spans="1:26" s="5" customFormat="1" ht="25.55" customHeight="1">
      <c r="A2" s="304" t="s">
        <v>9</v>
      </c>
      <c r="B2" s="305"/>
      <c r="C2" s="306"/>
      <c r="D2" s="123"/>
      <c r="E2" s="123"/>
      <c r="F2" s="123"/>
      <c r="G2" s="123"/>
      <c r="H2" s="123"/>
      <c r="I2" s="6"/>
      <c r="J2" s="2"/>
      <c r="K2" s="2"/>
      <c r="L2" s="2"/>
      <c r="M2" s="2"/>
      <c r="N2" s="2"/>
      <c r="O2" s="2"/>
      <c r="P2" s="2"/>
      <c r="Q2" s="2"/>
      <c r="R2" s="2"/>
      <c r="S2" s="2"/>
      <c r="T2" s="2"/>
      <c r="U2" s="2"/>
      <c r="V2" s="2"/>
      <c r="W2" s="2"/>
      <c r="X2" s="2"/>
      <c r="Y2" s="2"/>
      <c r="Z2" s="2"/>
    </row>
    <row r="3" spans="1:26" s="3" customFormat="1" ht="24.05" customHeight="1">
      <c r="A3" s="124" t="s">
        <v>303</v>
      </c>
      <c r="B3" s="124" t="s">
        <v>11</v>
      </c>
      <c r="C3" s="124" t="s">
        <v>304</v>
      </c>
      <c r="D3" s="121"/>
      <c r="E3" s="121"/>
      <c r="F3" s="121"/>
      <c r="G3" s="121"/>
      <c r="H3" s="121"/>
      <c r="I3" s="121"/>
      <c r="J3" s="121"/>
      <c r="K3" s="121"/>
      <c r="L3" s="121"/>
      <c r="M3" s="121"/>
      <c r="N3" s="121"/>
      <c r="O3" s="121"/>
      <c r="P3" s="121"/>
      <c r="Q3" s="121"/>
      <c r="R3" s="121"/>
      <c r="S3" s="121"/>
      <c r="T3" s="121"/>
      <c r="U3" s="121"/>
      <c r="V3" s="121"/>
      <c r="W3" s="121"/>
      <c r="X3" s="121"/>
      <c r="Y3" s="121"/>
      <c r="Z3" s="121"/>
    </row>
    <row r="4" spans="1:26" ht="36" customHeight="1">
      <c r="A4" s="125" t="s">
        <v>305</v>
      </c>
      <c r="B4" s="126">
        <v>42586</v>
      </c>
      <c r="C4" s="125" t="s">
        <v>306</v>
      </c>
    </row>
    <row r="5" spans="1:26" ht="36" customHeight="1">
      <c r="A5" s="125" t="s">
        <v>307</v>
      </c>
      <c r="B5" s="126">
        <v>42596</v>
      </c>
      <c r="C5" s="114" t="s">
        <v>1816</v>
      </c>
    </row>
    <row r="6" spans="1:26" ht="36" customHeight="1">
      <c r="A6" s="125" t="s">
        <v>308</v>
      </c>
      <c r="B6" s="126">
        <v>42597</v>
      </c>
      <c r="C6" s="125" t="s">
        <v>309</v>
      </c>
    </row>
    <row r="7" spans="1:26" ht="36" customHeight="1">
      <c r="A7" s="125" t="s">
        <v>310</v>
      </c>
      <c r="B7" s="126">
        <v>42598</v>
      </c>
      <c r="C7" s="125" t="s">
        <v>311</v>
      </c>
    </row>
    <row r="8" spans="1:26" ht="36" customHeight="1">
      <c r="A8" s="125" t="s">
        <v>312</v>
      </c>
      <c r="B8" s="126">
        <v>42606</v>
      </c>
      <c r="C8" s="125" t="s">
        <v>313</v>
      </c>
    </row>
    <row r="9" spans="1:26" ht="36" customHeight="1">
      <c r="A9" s="125" t="s">
        <v>314</v>
      </c>
      <c r="B9" s="126">
        <v>42607</v>
      </c>
      <c r="C9" s="125" t="s">
        <v>315</v>
      </c>
    </row>
    <row r="10" spans="1:26" ht="36" customHeight="1">
      <c r="A10" s="125" t="s">
        <v>316</v>
      </c>
      <c r="B10" s="126">
        <v>42608</v>
      </c>
      <c r="C10" s="125" t="s">
        <v>317</v>
      </c>
    </row>
    <row r="11" spans="1:26" ht="36" customHeight="1">
      <c r="A11" s="125" t="s">
        <v>318</v>
      </c>
      <c r="B11" s="126">
        <v>42608</v>
      </c>
      <c r="C11" s="125" t="s">
        <v>319</v>
      </c>
    </row>
    <row r="12" spans="1:26" ht="36" customHeight="1">
      <c r="A12" s="125" t="s">
        <v>320</v>
      </c>
      <c r="B12" s="126">
        <v>42634</v>
      </c>
      <c r="C12" s="125" t="s">
        <v>321</v>
      </c>
    </row>
    <row r="13" spans="1:26" ht="36" customHeight="1">
      <c r="A13" s="125" t="s">
        <v>322</v>
      </c>
      <c r="B13" s="126">
        <v>42636</v>
      </c>
      <c r="C13" s="125" t="s">
        <v>323</v>
      </c>
    </row>
    <row r="14" spans="1:26" ht="36" customHeight="1">
      <c r="A14" s="125" t="s">
        <v>324</v>
      </c>
      <c r="B14" s="126">
        <v>42639</v>
      </c>
      <c r="C14" s="125" t="s">
        <v>325</v>
      </c>
    </row>
    <row r="15" spans="1:26" ht="36" customHeight="1">
      <c r="A15" s="125" t="s">
        <v>326</v>
      </c>
      <c r="B15" s="126">
        <v>42649</v>
      </c>
      <c r="C15" s="125" t="s">
        <v>327</v>
      </c>
    </row>
    <row r="16" spans="1:26" ht="36" customHeight="1">
      <c r="A16" s="125" t="s">
        <v>328</v>
      </c>
      <c r="B16" s="126">
        <v>42660</v>
      </c>
      <c r="C16" s="125" t="s">
        <v>329</v>
      </c>
    </row>
    <row r="17" spans="1:3" ht="36" customHeight="1">
      <c r="A17" s="125" t="s">
        <v>330</v>
      </c>
      <c r="B17" s="126">
        <v>42690</v>
      </c>
      <c r="C17" s="125" t="s">
        <v>331</v>
      </c>
    </row>
    <row r="18" spans="1:3" ht="36" customHeight="1">
      <c r="A18" s="125" t="s">
        <v>332</v>
      </c>
      <c r="B18" s="126">
        <v>42695</v>
      </c>
      <c r="C18" s="125" t="s">
        <v>1679</v>
      </c>
    </row>
    <row r="19" spans="1:3" ht="36" customHeight="1">
      <c r="A19" s="125" t="s">
        <v>333</v>
      </c>
      <c r="B19" s="126">
        <v>42697</v>
      </c>
      <c r="C19" s="125" t="s">
        <v>334</v>
      </c>
    </row>
    <row r="20" spans="1:3" ht="36" customHeight="1">
      <c r="A20" s="125" t="s">
        <v>335</v>
      </c>
      <c r="B20" s="126">
        <v>43032</v>
      </c>
      <c r="C20" s="125" t="s">
        <v>336</v>
      </c>
    </row>
    <row r="21" spans="1:3" ht="36" customHeight="1">
      <c r="A21" s="125" t="s">
        <v>370</v>
      </c>
      <c r="B21" s="126">
        <v>43314</v>
      </c>
      <c r="C21" s="125" t="s">
        <v>371</v>
      </c>
    </row>
    <row r="22" spans="1:3" ht="36" customHeight="1">
      <c r="A22" s="114" t="s">
        <v>400</v>
      </c>
      <c r="B22" s="126">
        <v>43315</v>
      </c>
      <c r="C22" s="114" t="s">
        <v>401</v>
      </c>
    </row>
    <row r="23" spans="1:3" ht="36" customHeight="1">
      <c r="A23" s="114" t="s">
        <v>1143</v>
      </c>
      <c r="B23" s="126">
        <v>43386</v>
      </c>
      <c r="C23" s="114" t="s">
        <v>1199</v>
      </c>
    </row>
    <row r="24" spans="1:3" s="5" customFormat="1" ht="36" customHeight="1">
      <c r="A24" s="114" t="s">
        <v>1675</v>
      </c>
      <c r="B24" s="126">
        <v>43405</v>
      </c>
      <c r="C24" s="114" t="s">
        <v>1677</v>
      </c>
    </row>
    <row r="25" spans="1:3" s="5" customFormat="1" ht="36" customHeight="1">
      <c r="A25" s="114" t="s">
        <v>1790</v>
      </c>
      <c r="B25" s="126">
        <v>43490</v>
      </c>
      <c r="C25" s="114" t="s">
        <v>1676</v>
      </c>
    </row>
    <row r="26" spans="1:3" ht="53.2" customHeight="1">
      <c r="A26" s="114" t="s">
        <v>1791</v>
      </c>
      <c r="B26" s="126">
        <v>43543</v>
      </c>
      <c r="C26" s="114" t="s">
        <v>1678</v>
      </c>
    </row>
    <row r="27" spans="1:3" ht="36" customHeight="1">
      <c r="A27" s="114" t="s">
        <v>1792</v>
      </c>
      <c r="B27" s="126">
        <v>43593</v>
      </c>
      <c r="C27" s="125" t="s">
        <v>1680</v>
      </c>
    </row>
    <row r="28" spans="1:3" ht="36" customHeight="1">
      <c r="A28" s="125" t="s">
        <v>1775</v>
      </c>
      <c r="B28" s="126">
        <v>43742</v>
      </c>
      <c r="C28" s="125" t="s">
        <v>1781</v>
      </c>
    </row>
    <row r="29" spans="1:3" ht="36" customHeight="1">
      <c r="A29" s="125" t="s">
        <v>1819</v>
      </c>
      <c r="B29" s="126">
        <v>43776</v>
      </c>
      <c r="C29" s="125" t="s">
        <v>1820</v>
      </c>
    </row>
    <row r="30" spans="1:3" ht="36" customHeight="1">
      <c r="A30" s="125"/>
      <c r="B30" s="228"/>
      <c r="C30" s="125"/>
    </row>
    <row r="31" spans="1:3" ht="36" customHeight="1">
      <c r="A31" s="125"/>
      <c r="B31" s="228"/>
      <c r="C31" s="125"/>
    </row>
    <row r="32" spans="1:3" ht="36" customHeight="1">
      <c r="A32" s="125"/>
      <c r="B32" s="228"/>
      <c r="C32" s="125"/>
    </row>
    <row r="33" spans="1:3" ht="36" customHeight="1">
      <c r="A33" s="125"/>
      <c r="B33" s="228"/>
      <c r="C33" s="125"/>
    </row>
    <row r="34" spans="1:3" ht="36" customHeight="1">
      <c r="A34" s="125"/>
      <c r="B34" s="228"/>
      <c r="C34" s="125"/>
    </row>
    <row r="35" spans="1:3" ht="36" customHeight="1">
      <c r="A35" s="125"/>
      <c r="B35" s="228"/>
      <c r="C35" s="125"/>
    </row>
    <row r="36" spans="1:3" ht="36" customHeight="1">
      <c r="A36" s="125"/>
      <c r="B36" s="228"/>
      <c r="C36" s="125"/>
    </row>
    <row r="37" spans="1:3" ht="36" customHeight="1">
      <c r="A37" s="125"/>
      <c r="B37" s="228"/>
      <c r="C37" s="125"/>
    </row>
    <row r="38" spans="1:3" ht="36" customHeight="1">
      <c r="A38" s="125"/>
      <c r="B38" s="228"/>
      <c r="C38" s="125"/>
    </row>
    <row r="39" spans="1:3" ht="36" customHeight="1">
      <c r="A39" s="125"/>
      <c r="B39" s="228"/>
      <c r="C39" s="125"/>
    </row>
    <row r="40" spans="1:3" ht="36" customHeight="1">
      <c r="A40" s="125"/>
      <c r="B40" s="228"/>
      <c r="C40" s="125"/>
    </row>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1:C1"/>
    <mergeCell ref="A2:C2"/>
  </mergeCells>
  <phoneticPr fontId="63" type="noConversion"/>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114CC0-8473-4BE3-83B9-88F6802483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Introduction</vt:lpstr>
      <vt:lpstr>Instructions</vt:lpstr>
      <vt:lpstr>HECVAT - Lite</vt:lpstr>
      <vt:lpstr>Standards Crosswalk</vt:lpstr>
      <vt:lpstr>Analyst Report</vt:lpstr>
      <vt:lpstr>Analyst Reference</vt:lpstr>
      <vt:lpstr>Summary Report</vt:lpstr>
      <vt:lpstr>Crosswalk Detail</vt:lpstr>
      <vt:lpstr>High Risk Non-Compliant</vt:lpstr>
      <vt:lpstr>Questions</vt:lpstr>
      <vt:lpstr>Values</vt:lpstr>
      <vt:lpstr>Acknowledgments</vt:lpstr>
      <vt:lpstr>ChangeLog</vt:lpstr>
      <vt:lpstr>Instructions!_ftn1</vt:lpstr>
      <vt:lpstr>Instructions!_ftnref1</vt:lpstr>
      <vt:lpstr>Lite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Gary's Laptop</dc:creator>
  <cp:lastModifiedBy>Kip Smalligan</cp:lastModifiedBy>
  <cp:lastPrinted>2018-10-15T13:39:51Z</cp:lastPrinted>
  <dcterms:created xsi:type="dcterms:W3CDTF">2018-08-03T18:00:06Z</dcterms:created>
  <dcterms:modified xsi:type="dcterms:W3CDTF">2019-12-09T14:57:33Z</dcterms:modified>
</cp:coreProperties>
</file>